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1355" windowHeight="8145"/>
  </bookViews>
  <sheets>
    <sheet name="Øl menu" sheetId="5" r:id="rId1"/>
  </sheets>
  <calcPr calcId="125725"/>
</workbook>
</file>

<file path=xl/calcChain.xml><?xml version="1.0" encoding="utf-8"?>
<calcChain xmlns="http://schemas.openxmlformats.org/spreadsheetml/2006/main">
  <c r="Z4" i="5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8"/>
  <c r="Z29"/>
  <c r="Z30"/>
  <c r="Z33"/>
  <c r="Z34"/>
  <c r="K31"/>
  <c r="L31"/>
  <c r="P31" s="1"/>
  <c r="N31"/>
  <c r="O31"/>
  <c r="Q31"/>
  <c r="R31"/>
  <c r="S36"/>
  <c r="T36"/>
  <c r="V36"/>
  <c r="W36"/>
  <c r="X36"/>
  <c r="Y36"/>
  <c r="U36"/>
  <c r="R30"/>
  <c r="Q30"/>
  <c r="R29"/>
  <c r="Q29"/>
  <c r="Q28"/>
  <c r="R28"/>
  <c r="K22"/>
  <c r="L22"/>
  <c r="P22" s="1"/>
  <c r="N22"/>
  <c r="O22"/>
  <c r="Q22"/>
  <c r="R22"/>
  <c r="K10"/>
  <c r="L10"/>
  <c r="P10" s="1"/>
  <c r="N10"/>
  <c r="O10"/>
  <c r="Q10"/>
  <c r="R10"/>
  <c r="K5"/>
  <c r="L5"/>
  <c r="P5" s="1"/>
  <c r="N5"/>
  <c r="O5"/>
  <c r="Q5"/>
  <c r="R5"/>
  <c r="K6"/>
  <c r="L6"/>
  <c r="P6" s="1"/>
  <c r="N6"/>
  <c r="O6"/>
  <c r="Q6"/>
  <c r="R6"/>
  <c r="K7"/>
  <c r="L7"/>
  <c r="P7" s="1"/>
  <c r="N7"/>
  <c r="O7"/>
  <c r="Q7"/>
  <c r="R7"/>
  <c r="K8"/>
  <c r="L8"/>
  <c r="P8" s="1"/>
  <c r="N8"/>
  <c r="O8"/>
  <c r="Q8"/>
  <c r="R8"/>
  <c r="K9"/>
  <c r="L9"/>
  <c r="P9" s="1"/>
  <c r="N9"/>
  <c r="O9"/>
  <c r="Q9"/>
  <c r="R9"/>
  <c r="K11"/>
  <c r="L11"/>
  <c r="P11" s="1"/>
  <c r="N11"/>
  <c r="O11"/>
  <c r="Q11"/>
  <c r="R11"/>
  <c r="K12"/>
  <c r="L12"/>
  <c r="P12" s="1"/>
  <c r="N12"/>
  <c r="O12"/>
  <c r="Q12"/>
  <c r="R12"/>
  <c r="K13"/>
  <c r="L13"/>
  <c r="P13" s="1"/>
  <c r="N13"/>
  <c r="O13"/>
  <c r="Q13"/>
  <c r="R13"/>
  <c r="K14"/>
  <c r="L14"/>
  <c r="P14" s="1"/>
  <c r="N14"/>
  <c r="O14"/>
  <c r="Q14"/>
  <c r="R14"/>
  <c r="K15"/>
  <c r="L15"/>
  <c r="P15" s="1"/>
  <c r="N15"/>
  <c r="O15"/>
  <c r="Q15"/>
  <c r="R15"/>
  <c r="K16"/>
  <c r="L16"/>
  <c r="P16" s="1"/>
  <c r="N16"/>
  <c r="O16"/>
  <c r="Q16"/>
  <c r="R16"/>
  <c r="K17"/>
  <c r="L17"/>
  <c r="P17" s="1"/>
  <c r="N17"/>
  <c r="O17"/>
  <c r="Q17"/>
  <c r="R17"/>
  <c r="K18"/>
  <c r="L18"/>
  <c r="P18" s="1"/>
  <c r="N18"/>
  <c r="O18"/>
  <c r="Q18"/>
  <c r="R18"/>
  <c r="K19"/>
  <c r="L19"/>
  <c r="P19" s="1"/>
  <c r="N19"/>
  <c r="O19"/>
  <c r="Q19"/>
  <c r="R19"/>
  <c r="K20"/>
  <c r="L20"/>
  <c r="P20" s="1"/>
  <c r="N20"/>
  <c r="O20"/>
  <c r="Q20"/>
  <c r="R20"/>
  <c r="K21"/>
  <c r="L21"/>
  <c r="P21" s="1"/>
  <c r="N21"/>
  <c r="O21"/>
  <c r="Q21"/>
  <c r="R21"/>
  <c r="K23"/>
  <c r="L23"/>
  <c r="P23" s="1"/>
  <c r="N23"/>
  <c r="O23"/>
  <c r="Q23"/>
  <c r="R23"/>
  <c r="K24"/>
  <c r="L24"/>
  <c r="P24" s="1"/>
  <c r="N24"/>
  <c r="O24"/>
  <c r="Q24"/>
  <c r="R24"/>
  <c r="K25"/>
  <c r="L25"/>
  <c r="P25" s="1"/>
  <c r="N25"/>
  <c r="O25"/>
  <c r="Q25"/>
  <c r="R25"/>
  <c r="K26"/>
  <c r="L26"/>
  <c r="P26" s="1"/>
  <c r="N26"/>
  <c r="O26"/>
  <c r="Q26"/>
  <c r="R26"/>
  <c r="K27"/>
  <c r="L27"/>
  <c r="P27" s="1"/>
  <c r="N27"/>
  <c r="O27"/>
  <c r="Q27"/>
  <c r="R27"/>
  <c r="K32"/>
  <c r="L32"/>
  <c r="P32" s="1"/>
  <c r="N32"/>
  <c r="O32"/>
  <c r="Q32"/>
  <c r="R32"/>
  <c r="K33"/>
  <c r="L33"/>
  <c r="P33" s="1"/>
  <c r="N33"/>
  <c r="O33"/>
  <c r="Q33"/>
  <c r="R33"/>
  <c r="K34"/>
  <c r="L34"/>
  <c r="P34" s="1"/>
  <c r="N34"/>
  <c r="O34"/>
  <c r="Q34"/>
  <c r="R34"/>
  <c r="K35"/>
  <c r="L35"/>
  <c r="P35" s="1"/>
  <c r="N35"/>
  <c r="O35"/>
  <c r="Q35"/>
  <c r="R35"/>
  <c r="K4"/>
  <c r="L4"/>
  <c r="P4" s="1"/>
  <c r="N4"/>
  <c r="O4"/>
  <c r="Q4"/>
  <c r="R4"/>
  <c r="C36"/>
  <c r="E36"/>
  <c r="D36"/>
  <c r="B36"/>
  <c r="H36"/>
  <c r="I36"/>
  <c r="R36" l="1"/>
  <c r="Q36"/>
  <c r="O36"/>
  <c r="O38" s="1"/>
  <c r="P36"/>
  <c r="P38" s="1"/>
  <c r="N36"/>
  <c r="N38" s="1"/>
  <c r="L36"/>
  <c r="L38" s="1"/>
  <c r="K36"/>
  <c r="K38" s="1"/>
</calcChain>
</file>

<file path=xl/comments1.xml><?xml version="1.0" encoding="utf-8"?>
<comments xmlns="http://schemas.openxmlformats.org/spreadsheetml/2006/main">
  <authors>
    <author>Jesper Hammerstrøm</author>
  </authors>
  <commentList>
    <comment ref="B30" authorId="0">
      <text>
        <r>
          <rPr>
            <b/>
            <sz val="9"/>
            <color indexed="81"/>
            <rFont val="Tahoma"/>
            <charset val="1"/>
          </rPr>
          <t>Jesper Hammerstrøm: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<sst xmlns="http://schemas.openxmlformats.org/spreadsheetml/2006/main" count="139" uniqueCount="92">
  <si>
    <t>%</t>
  </si>
  <si>
    <t>Pris</t>
  </si>
  <si>
    <t>Butik</t>
  </si>
  <si>
    <t>Bryggeri</t>
  </si>
  <si>
    <t>Navn</t>
  </si>
  <si>
    <t>Ltr</t>
  </si>
  <si>
    <t>Drukket
stk.</t>
  </si>
  <si>
    <t>Købt
stk.</t>
  </si>
  <si>
    <t>Købt
beløb</t>
  </si>
  <si>
    <t>Drukket
beløb</t>
  </si>
  <si>
    <t>Købt
ltr.</t>
  </si>
  <si>
    <t>Drukket
ltr.</t>
  </si>
  <si>
    <t>Antal deltagere:</t>
  </si>
  <si>
    <t>Metro</t>
  </si>
  <si>
    <t>Super Best</t>
  </si>
  <si>
    <t>Barley Wine</t>
  </si>
  <si>
    <t>Privat</t>
  </si>
  <si>
    <t>Drukket %</t>
  </si>
  <si>
    <t>Super Brugsen</t>
  </si>
  <si>
    <t>Willemoes</t>
  </si>
  <si>
    <t>Irma</t>
  </si>
  <si>
    <t>Skaaning vin</t>
  </si>
  <si>
    <t>Total</t>
  </si>
  <si>
    <t>I mad</t>
  </si>
  <si>
    <t>Kolonne1</t>
  </si>
  <si>
    <t>Formål</t>
  </si>
  <si>
    <t>Velkomst</t>
  </si>
  <si>
    <t>Smagning</t>
  </si>
  <si>
    <t>Ost</t>
  </si>
  <si>
    <t>Suppe</t>
  </si>
  <si>
    <t>Formøde</t>
  </si>
  <si>
    <t>Kaffe</t>
  </si>
  <si>
    <t>Pr. snude:</t>
  </si>
  <si>
    <t>Opvarmning</t>
  </si>
  <si>
    <t>Tyskland</t>
  </si>
  <si>
    <t>Karakterer</t>
  </si>
  <si>
    <t>Erik</t>
  </si>
  <si>
    <t>Michael</t>
  </si>
  <si>
    <t>Morten</t>
  </si>
  <si>
    <t>Henrik</t>
  </si>
  <si>
    <t>Ole</t>
  </si>
  <si>
    <t>Jesper</t>
  </si>
  <si>
    <t>Brewdog</t>
  </si>
  <si>
    <t>Tactical Nuclear Penguin</t>
  </si>
  <si>
    <t>Tokyo</t>
  </si>
  <si>
    <t>Tokyo*</t>
  </si>
  <si>
    <t>Isle of Arran</t>
  </si>
  <si>
    <t>Antal</t>
  </si>
  <si>
    <t>Punk IPA</t>
  </si>
  <si>
    <t>Brøckhouse</t>
  </si>
  <si>
    <t>Randers</t>
  </si>
  <si>
    <t>Påskeøl</t>
  </si>
  <si>
    <t>Påske Ale</t>
  </si>
  <si>
    <t>Nibe Bryghus</t>
  </si>
  <si>
    <t>Mørk Hvede</t>
  </si>
  <si>
    <t>Mikkeller</t>
  </si>
  <si>
    <t>Beer Geek Brunch Weasel</t>
  </si>
  <si>
    <t>Beer Geek Brunch Weasel, Islay Edition</t>
  </si>
  <si>
    <t>Unibroue</t>
  </si>
  <si>
    <t>Don De Dieu</t>
  </si>
  <si>
    <t>Alesmith</t>
  </si>
  <si>
    <t>Speedway Stout</t>
  </si>
  <si>
    <t>Refsvindinge</t>
  </si>
  <si>
    <t>Rasmus Klump</t>
  </si>
  <si>
    <t>Hoppin' Frog</t>
  </si>
  <si>
    <t>B.O.R.I.S.</t>
  </si>
  <si>
    <t>B.O.R.I.S., Barrel aged</t>
  </si>
  <si>
    <t>125 år</t>
  </si>
  <si>
    <t>Duff</t>
  </si>
  <si>
    <t>Ltr2</t>
  </si>
  <si>
    <t>samlet pris</t>
  </si>
  <si>
    <t>Ølfabrikken</t>
  </si>
  <si>
    <t>Gul påske</t>
  </si>
  <si>
    <t>Grøn påske</t>
  </si>
  <si>
    <t>Ørbæk</t>
  </si>
  <si>
    <t>Påskebryg</t>
  </si>
  <si>
    <t>Guiness</t>
  </si>
  <si>
    <t>Draught</t>
  </si>
  <si>
    <t>Pilsner</t>
  </si>
  <si>
    <t>Christian</t>
  </si>
  <si>
    <t>Påskebryg 07</t>
  </si>
  <si>
    <t>Amager Bryghus</t>
  </si>
  <si>
    <t>Black Nitro</t>
  </si>
  <si>
    <t>Burnout</t>
  </si>
  <si>
    <t>Draft Bear</t>
  </si>
  <si>
    <t>Monks Elixir</t>
  </si>
  <si>
    <t>St. Feuillien</t>
  </si>
  <si>
    <t>Ulkløbben 19/3-2010</t>
  </si>
  <si>
    <t>Brøckhouse "den nye"</t>
  </si>
  <si>
    <t>Imperial Stout</t>
  </si>
  <si>
    <t>Porter</t>
  </si>
  <si>
    <t>AVG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</si>
</sst>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.0_);_(* \(#,##0.0\);_(* &quot;-&quot;?_);_(@_)"/>
    <numFmt numFmtId="166" formatCode="0.0"/>
  </numFmts>
  <fonts count="9">
    <font>
      <sz val="10"/>
      <name val="Arial"/>
    </font>
    <font>
      <sz val="8"/>
      <name val="Arial"/>
    </font>
    <font>
      <sz val="11"/>
      <name val="Arial"/>
    </font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1" xfId="0" applyBorder="1"/>
    <xf numFmtId="165" fontId="0" fillId="0" borderId="1" xfId="0" applyNumberFormat="1" applyBorder="1"/>
    <xf numFmtId="0" fontId="0" fillId="0" borderId="2" xfId="0" applyBorder="1"/>
    <xf numFmtId="2" fontId="0" fillId="0" borderId="1" xfId="0" applyNumberFormat="1" applyBorder="1"/>
    <xf numFmtId="2" fontId="0" fillId="0" borderId="0" xfId="0" applyNumberFormat="1"/>
    <xf numFmtId="0" fontId="0" fillId="0" borderId="1" xfId="0" applyFill="1" applyBorder="1"/>
    <xf numFmtId="0" fontId="3" fillId="3" borderId="0" xfId="0" applyFont="1" applyFill="1"/>
    <xf numFmtId="0" fontId="0" fillId="0" borderId="3" xfId="0" applyBorder="1"/>
    <xf numFmtId="0" fontId="0" fillId="0" borderId="2" xfId="0" applyFill="1" applyBorder="1"/>
    <xf numFmtId="165" fontId="0" fillId="0" borderId="2" xfId="0" applyNumberFormat="1" applyBorder="1"/>
    <xf numFmtId="0" fontId="2" fillId="2" borderId="4" xfId="0" applyFont="1" applyFill="1" applyBorder="1"/>
    <xf numFmtId="165" fontId="2" fillId="2" borderId="4" xfId="0" applyNumberFormat="1" applyFont="1" applyFill="1" applyBorder="1"/>
    <xf numFmtId="2" fontId="2" fillId="2" borderId="4" xfId="0" applyNumberFormat="1" applyFont="1" applyFill="1" applyBorder="1"/>
    <xf numFmtId="164" fontId="2" fillId="2" borderId="4" xfId="0" applyNumberFormat="1" applyFont="1" applyFill="1" applyBorder="1"/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0" fillId="0" borderId="6" xfId="0" applyFill="1" applyBorder="1"/>
    <xf numFmtId="165" fontId="0" fillId="0" borderId="6" xfId="0" applyNumberFormat="1" applyBorder="1"/>
    <xf numFmtId="2" fontId="0" fillId="0" borderId="6" xfId="0" applyNumberFormat="1" applyBorder="1"/>
    <xf numFmtId="2" fontId="0" fillId="0" borderId="0" xfId="0" applyNumberFormat="1" applyBorder="1"/>
    <xf numFmtId="0" fontId="5" fillId="0" borderId="6" xfId="0" applyFont="1" applyFill="1" applyBorder="1"/>
    <xf numFmtId="0" fontId="5" fillId="0" borderId="2" xfId="0" applyFont="1" applyFill="1" applyBorder="1" applyAlignment="1"/>
    <xf numFmtId="0" fontId="5" fillId="0" borderId="7" xfId="0" applyFont="1" applyFill="1" applyBorder="1" applyAlignment="1"/>
    <xf numFmtId="0" fontId="5" fillId="0" borderId="2" xfId="0" applyFont="1" applyBorder="1" applyAlignment="1"/>
    <xf numFmtId="0" fontId="5" fillId="0" borderId="7" xfId="0" applyFont="1" applyBorder="1" applyAlignment="1"/>
    <xf numFmtId="0" fontId="0" fillId="0" borderId="6" xfId="0" applyBorder="1"/>
    <xf numFmtId="0" fontId="5" fillId="0" borderId="6" xfId="0" applyFont="1" applyBorder="1"/>
    <xf numFmtId="0" fontId="5" fillId="0" borderId="1" xfId="0" applyFont="1" applyBorder="1"/>
    <xf numFmtId="0" fontId="5" fillId="0" borderId="1" xfId="0" applyFont="1" applyFill="1" applyBorder="1"/>
    <xf numFmtId="0" fontId="5" fillId="0" borderId="2" xfId="0" applyFont="1" applyBorder="1"/>
    <xf numFmtId="0" fontId="0" fillId="0" borderId="7" xfId="0" applyBorder="1"/>
    <xf numFmtId="0" fontId="5" fillId="0" borderId="7" xfId="0" applyFont="1" applyBorder="1"/>
    <xf numFmtId="0" fontId="5" fillId="0" borderId="1" xfId="0" applyFont="1" applyFill="1" applyBorder="1" applyAlignment="1"/>
    <xf numFmtId="0" fontId="0" fillId="0" borderId="2" xfId="0" applyFill="1" applyBorder="1" applyAlignment="1"/>
    <xf numFmtId="0" fontId="5" fillId="0" borderId="2" xfId="0" applyFont="1" applyFill="1" applyBorder="1"/>
    <xf numFmtId="2" fontId="0" fillId="0" borderId="2" xfId="0" applyNumberFormat="1" applyBorder="1"/>
    <xf numFmtId="0" fontId="0" fillId="0" borderId="8" xfId="0" applyBorder="1"/>
    <xf numFmtId="0" fontId="0" fillId="0" borderId="8" xfId="0" applyFill="1" applyBorder="1"/>
    <xf numFmtId="0" fontId="2" fillId="2" borderId="9" xfId="0" applyFont="1" applyFill="1" applyBorder="1"/>
    <xf numFmtId="2" fontId="2" fillId="2" borderId="9" xfId="0" applyNumberFormat="1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2" fontId="0" fillId="0" borderId="8" xfId="0" applyNumberFormat="1" applyFill="1" applyBorder="1"/>
    <xf numFmtId="0" fontId="0" fillId="0" borderId="0" xfId="0" applyBorder="1"/>
    <xf numFmtId="0" fontId="0" fillId="0" borderId="9" xfId="0" applyBorder="1"/>
    <xf numFmtId="166" fontId="0" fillId="0" borderId="8" xfId="0" applyNumberFormat="1" applyFill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6" xfId="0" applyNumberFormat="1" applyBorder="1"/>
    <xf numFmtId="2" fontId="0" fillId="0" borderId="8" xfId="0" applyNumberFormat="1" applyBorder="1"/>
    <xf numFmtId="2" fontId="6" fillId="2" borderId="9" xfId="0" applyNumberFormat="1" applyFont="1" applyFill="1" applyBorder="1" applyAlignment="1">
      <alignment wrapText="1"/>
    </xf>
    <xf numFmtId="165" fontId="0" fillId="0" borderId="8" xfId="0" applyNumberFormat="1" applyBorder="1"/>
    <xf numFmtId="3" fontId="0" fillId="0" borderId="8" xfId="0" applyNumberFormat="1" applyFont="1" applyBorder="1"/>
    <xf numFmtId="166" fontId="0" fillId="0" borderId="0" xfId="0" applyNumberFormat="1"/>
    <xf numFmtId="1" fontId="0" fillId="0" borderId="0" xfId="0" applyNumberFormat="1"/>
    <xf numFmtId="165" fontId="4" fillId="3" borderId="0" xfId="0" applyNumberFormat="1" applyFont="1" applyFill="1" applyAlignment="1"/>
    <xf numFmtId="0" fontId="3" fillId="3" borderId="0" xfId="0" applyFont="1" applyFill="1" applyAlignment="1"/>
    <xf numFmtId="0" fontId="4" fillId="3" borderId="0" xfId="0" applyFont="1" applyFill="1" applyAlignment="1"/>
    <xf numFmtId="2" fontId="3" fillId="3" borderId="0" xfId="0" applyNumberFormat="1" applyFont="1" applyFill="1" applyAlignment="1"/>
  </cellXfs>
  <cellStyles count="1">
    <cellStyle name="Normal" xfId="0" builtinId="0"/>
  </cellStyles>
  <dxfs count="52">
    <dxf>
      <numFmt numFmtId="166" formatCode="0.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_(* #,##0.0_);_(* \(#,##0.0\);_(* &quot;-&quot;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 style="thin">
          <color indexed="64"/>
        </right>
        <top/>
        <bottom/>
      </border>
    </dxf>
    <dxf>
      <numFmt numFmtId="166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65" formatCode="_(* #,##0.0_);_(* \(#,##0.0\);_(* &quot;-&quot;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1" displayName="Tabel1" ref="A3:Z36" totalsRowCount="1" headerRowBorderDxfId="51" tableBorderDxfId="50">
  <autoFilter ref="A3:Z35">
    <filterColumn colId="3"/>
    <filterColumn colId="9"/>
    <filterColumn colId="10"/>
    <filterColumn colId="11"/>
    <filterColumn colId="12"/>
    <filterColumn colId="13"/>
    <filterColumn colId="14"/>
    <filterColumn colId="15"/>
    <filterColumn colId="16"/>
    <filterColumn colId="17"/>
    <filterColumn colId="18"/>
    <filterColumn colId="19"/>
    <filterColumn colId="20"/>
    <filterColumn colId="21"/>
    <filterColumn colId="22"/>
    <filterColumn colId="23"/>
    <filterColumn colId="24"/>
    <filterColumn colId="25"/>
  </autoFilter>
  <sortState ref="A4:H39">
    <sortCondition ref="C3:C39"/>
  </sortState>
  <tableColumns count="26">
    <tableColumn id="1" name="Bryggeri" totalsRowLabel="Total" dataDxfId="49" totalsRowDxfId="25"/>
    <tableColumn id="2" name="Navn" totalsRowFunction="count" dataDxfId="48" totalsRowDxfId="24"/>
    <tableColumn id="3" name="%" totalsRowFunction="average" dataDxfId="47" totalsRowDxfId="23"/>
    <tableColumn id="24" name="Antal" totalsRowFunction="sum" dataDxfId="46" totalsRowDxfId="22"/>
    <tableColumn id="4" name="Ltr" totalsRowFunction="sum" dataDxfId="45" totalsRowDxfId="21"/>
    <tableColumn id="5" name="Pris" dataDxfId="44" totalsRowDxfId="20"/>
    <tableColumn id="6" name="Butik" dataDxfId="43" totalsRowDxfId="19"/>
    <tableColumn id="7" name="Købt_x000a_stk." totalsRowFunction="sum" dataDxfId="42" totalsRowDxfId="18"/>
    <tableColumn id="8" name="Drukket_x000a_stk." totalsRowFunction="sum" dataDxfId="41" totalsRowDxfId="17"/>
    <tableColumn id="9" name="Formål" totalsRowDxfId="16"/>
    <tableColumn id="10" name="Købt_x000a_ltr." totalsRowFunction="sum" dataDxfId="40" totalsRowDxfId="15">
      <calculatedColumnFormula>H4*E4</calculatedColumnFormula>
    </tableColumn>
    <tableColumn id="11" name="Drukket_x000a_ltr." totalsRowFunction="sum" dataDxfId="39" totalsRowDxfId="14">
      <calculatedColumnFormula>I4*E4</calculatedColumnFormula>
    </tableColumn>
    <tableColumn id="12" name="Kolonne1" totalsRowDxfId="13"/>
    <tableColumn id="13" name="Købt_x000a_beløb" totalsRowFunction="sum" dataDxfId="38" totalsRowDxfId="12">
      <calculatedColumnFormula>H4*F4</calculatedColumnFormula>
    </tableColumn>
    <tableColumn id="14" name="Drukket_x000a_beløb" totalsRowFunction="sum" dataDxfId="37" totalsRowDxfId="11">
      <calculatedColumnFormula>I4*F4</calculatedColumnFormula>
    </tableColumn>
    <tableColumn id="15" name="Drukket %" totalsRowFunction="sum" dataDxfId="36" totalsRowDxfId="10">
      <calculatedColumnFormula>(L4*C4)</calculatedColumnFormula>
    </tableColumn>
    <tableColumn id="27" name="Ltr2" totalsRowFunction="sum" dataDxfId="35" totalsRowDxfId="9">
      <calculatedColumnFormula>Tabel1[[#This Row],[Antal]]*Tabel1[[#This Row],[Ltr]]</calculatedColumnFormula>
    </tableColumn>
    <tableColumn id="26" name="samlet pris" totalsRowFunction="sum" dataDxfId="34" totalsRowDxfId="8">
      <calculatedColumnFormula>Tabel1[[#This Row],[Antal]]*Tabel1[[#This Row],[Pris]]</calculatedColumnFormula>
    </tableColumn>
    <tableColumn id="16" name="Erik" totalsRowFunction="average" dataDxfId="33" totalsRowDxfId="7"/>
    <tableColumn id="18" name="Michael" totalsRowFunction="average" dataDxfId="32" totalsRowDxfId="6"/>
    <tableColumn id="19" name="Morten" totalsRowFunction="average" dataDxfId="31" totalsRowDxfId="5"/>
    <tableColumn id="20" name="Henrik" totalsRowFunction="average" dataDxfId="30" totalsRowDxfId="4"/>
    <tableColumn id="21" name="Ole" totalsRowFunction="average" dataDxfId="29" totalsRowDxfId="3"/>
    <tableColumn id="22" name="Jesper" totalsRowFunction="average" dataDxfId="28" totalsRowDxfId="2"/>
    <tableColumn id="23" name="Christian" totalsRowFunction="average" dataDxfId="27" totalsRowDxfId="1"/>
    <tableColumn id="17" name="AVG" dataDxfId="26" totalsRowDxfId="0">
      <calculatedColumnFormula>AVERAGE(Tabel1[[#This Row],[Erik]:[Christian]])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8"/>
  <sheetViews>
    <sheetView tabSelected="1" topLeftCell="A2" zoomScaleNormal="100" workbookViewId="0">
      <selection activeCell="A4" sqref="A4"/>
    </sheetView>
  </sheetViews>
  <sheetFormatPr defaultRowHeight="12.75"/>
  <cols>
    <col min="1" max="1" width="24.85546875" bestFit="1" customWidth="1"/>
    <col min="2" max="2" width="35.28515625" bestFit="1" customWidth="1"/>
    <col min="3" max="3" width="6.5703125" style="2" bestFit="1" customWidth="1"/>
    <col min="4" max="4" width="6.5703125" style="2" customWidth="1"/>
    <col min="5" max="5" width="6.28515625" style="7" bestFit="1" customWidth="1"/>
    <col min="6" max="6" width="8.7109375" style="1" bestFit="1" customWidth="1"/>
    <col min="7" max="7" width="13.42578125" hidden="1" customWidth="1"/>
    <col min="8" max="8" width="8.28515625" hidden="1" customWidth="1"/>
    <col min="9" max="9" width="11.28515625" hidden="1" customWidth="1"/>
    <col min="10" max="10" width="11.5703125" hidden="1" customWidth="1"/>
    <col min="11" max="11" width="8" style="7" hidden="1" customWidth="1"/>
    <col min="12" max="12" width="11.85546875" style="7" hidden="1" customWidth="1"/>
    <col min="13" max="15" width="11.85546875" hidden="1" customWidth="1"/>
    <col min="16" max="16" width="15" style="7" hidden="1" customWidth="1"/>
    <col min="17" max="17" width="7.28515625" style="7" bestFit="1" customWidth="1"/>
    <col min="18" max="18" width="15" style="7" customWidth="1"/>
  </cols>
  <sheetData>
    <row r="1" spans="1:26" ht="15">
      <c r="A1" s="59" t="s">
        <v>87</v>
      </c>
      <c r="B1" s="58"/>
      <c r="C1" s="57"/>
      <c r="D1" s="57"/>
      <c r="E1" s="58"/>
      <c r="F1" s="58"/>
      <c r="G1" s="58"/>
      <c r="H1" s="58"/>
      <c r="I1" s="58"/>
      <c r="K1" s="60" t="s">
        <v>12</v>
      </c>
      <c r="L1" s="60"/>
      <c r="M1" s="9">
        <v>7</v>
      </c>
    </row>
    <row r="2" spans="1:26">
      <c r="S2" t="s">
        <v>35</v>
      </c>
    </row>
    <row r="3" spans="1:26" ht="28.5">
      <c r="A3" s="13" t="s">
        <v>3</v>
      </c>
      <c r="B3" s="13" t="s">
        <v>4</v>
      </c>
      <c r="C3" s="14" t="s">
        <v>0</v>
      </c>
      <c r="D3" s="14" t="s">
        <v>47</v>
      </c>
      <c r="E3" s="15" t="s">
        <v>5</v>
      </c>
      <c r="F3" s="16" t="s">
        <v>1</v>
      </c>
      <c r="G3" s="13" t="s">
        <v>2</v>
      </c>
      <c r="H3" s="17" t="s">
        <v>7</v>
      </c>
      <c r="I3" s="18" t="s">
        <v>6</v>
      </c>
      <c r="J3" s="41" t="s">
        <v>25</v>
      </c>
      <c r="K3" s="42" t="s">
        <v>10</v>
      </c>
      <c r="L3" s="42" t="s">
        <v>11</v>
      </c>
      <c r="M3" s="41" t="s">
        <v>24</v>
      </c>
      <c r="N3" s="43" t="s">
        <v>8</v>
      </c>
      <c r="O3" s="43" t="s">
        <v>9</v>
      </c>
      <c r="P3" s="42" t="s">
        <v>17</v>
      </c>
      <c r="Q3" s="52" t="s">
        <v>69</v>
      </c>
      <c r="R3" s="52" t="s">
        <v>70</v>
      </c>
      <c r="S3" s="46" t="s">
        <v>36</v>
      </c>
      <c r="T3" s="46" t="s">
        <v>37</v>
      </c>
      <c r="U3" s="46" t="s">
        <v>38</v>
      </c>
      <c r="V3" s="46" t="s">
        <v>39</v>
      </c>
      <c r="W3" s="46" t="s">
        <v>40</v>
      </c>
      <c r="X3" s="46" t="s">
        <v>41</v>
      </c>
      <c r="Y3" s="46" t="s">
        <v>79</v>
      </c>
      <c r="Z3" s="46" t="s">
        <v>91</v>
      </c>
    </row>
    <row r="4" spans="1:26">
      <c r="A4" s="26" t="s">
        <v>42</v>
      </c>
      <c r="B4" s="32" t="s">
        <v>43</v>
      </c>
      <c r="C4" s="12">
        <v>32</v>
      </c>
      <c r="D4" s="48">
        <v>1</v>
      </c>
      <c r="E4" s="6">
        <v>0.33</v>
      </c>
      <c r="F4" s="38">
        <v>435</v>
      </c>
      <c r="G4" s="37" t="s">
        <v>20</v>
      </c>
      <c r="H4" s="11">
        <v>4</v>
      </c>
      <c r="I4" s="11">
        <v>2</v>
      </c>
      <c r="J4" t="s">
        <v>29</v>
      </c>
      <c r="K4" s="7">
        <f>H4*E4</f>
        <v>1.32</v>
      </c>
      <c r="L4" s="7">
        <f>I4*E4</f>
        <v>0.66</v>
      </c>
      <c r="N4" s="7">
        <f>H4*F4</f>
        <v>1740</v>
      </c>
      <c r="O4" s="7">
        <f>I4*F4</f>
        <v>870</v>
      </c>
      <c r="P4" s="7">
        <f>(L4*C4)</f>
        <v>21.12</v>
      </c>
      <c r="Q4" s="7">
        <f>Tabel1[[#This Row],[Antal]]*Tabel1[[#This Row],[Ltr]]</f>
        <v>0.33</v>
      </c>
      <c r="R4" s="7">
        <f>Tabel1[[#This Row],[Antal]]*Tabel1[[#This Row],[Pris]]</f>
        <v>435</v>
      </c>
      <c r="S4" s="56"/>
      <c r="T4" s="56">
        <v>4</v>
      </c>
      <c r="U4" s="56">
        <v>4</v>
      </c>
      <c r="V4" s="56">
        <v>5</v>
      </c>
      <c r="W4" s="56">
        <v>5</v>
      </c>
      <c r="X4" s="56">
        <v>5</v>
      </c>
      <c r="Y4" s="56">
        <v>5</v>
      </c>
      <c r="Z4" s="55">
        <f>AVERAGE(Tabel1[[#This Row],[Erik]:[Christian]])</f>
        <v>4.666666666666667</v>
      </c>
    </row>
    <row r="5" spans="1:26">
      <c r="A5" s="24" t="s">
        <v>42</v>
      </c>
      <c r="B5" s="31" t="s">
        <v>44</v>
      </c>
      <c r="C5" s="4">
        <v>12</v>
      </c>
      <c r="D5" s="49">
        <v>1</v>
      </c>
      <c r="E5" s="6">
        <v>0.33</v>
      </c>
      <c r="F5" s="6">
        <v>59</v>
      </c>
      <c r="G5" s="31" t="s">
        <v>14</v>
      </c>
      <c r="H5" s="8">
        <v>2</v>
      </c>
      <c r="I5" s="8">
        <v>2</v>
      </c>
      <c r="J5" t="s">
        <v>27</v>
      </c>
      <c r="K5" s="7">
        <f>H5*E5</f>
        <v>0.66</v>
      </c>
      <c r="L5" s="7">
        <f>I5*E5</f>
        <v>0.66</v>
      </c>
      <c r="N5" s="7">
        <f>H5*F5</f>
        <v>118</v>
      </c>
      <c r="O5" s="7">
        <f>I5*F5</f>
        <v>118</v>
      </c>
      <c r="P5" s="7">
        <f t="shared" ref="P5:P33" si="0">(L5*C5)</f>
        <v>7.92</v>
      </c>
      <c r="Q5" s="7">
        <f>Tabel1[[#This Row],[Antal]]*Tabel1[[#This Row],[Ltr]]</f>
        <v>0.33</v>
      </c>
      <c r="R5" s="7">
        <f>Tabel1[[#This Row],[Antal]]*Tabel1[[#This Row],[Pris]]</f>
        <v>59</v>
      </c>
      <c r="S5" s="56"/>
      <c r="T5" s="56">
        <v>4</v>
      </c>
      <c r="U5" s="56">
        <v>3</v>
      </c>
      <c r="V5" s="56">
        <v>5</v>
      </c>
      <c r="W5" s="56">
        <v>4</v>
      </c>
      <c r="X5" s="56">
        <v>5</v>
      </c>
      <c r="Y5" s="56">
        <v>5</v>
      </c>
      <c r="Z5" s="55">
        <f>AVERAGE(Tabel1[[#This Row],[Erik]:[Christian]])</f>
        <v>4.333333333333333</v>
      </c>
    </row>
    <row r="6" spans="1:26">
      <c r="A6" s="5" t="s">
        <v>42</v>
      </c>
      <c r="B6" s="5" t="s">
        <v>45</v>
      </c>
      <c r="C6" s="4">
        <v>18.2</v>
      </c>
      <c r="D6" s="49">
        <v>1</v>
      </c>
      <c r="E6" s="6">
        <v>0.33</v>
      </c>
      <c r="F6" s="6">
        <v>79</v>
      </c>
      <c r="G6" s="3" t="s">
        <v>15</v>
      </c>
      <c r="H6" s="3">
        <v>1</v>
      </c>
      <c r="I6" s="3">
        <v>1</v>
      </c>
      <c r="K6" s="7">
        <f>H6*E6</f>
        <v>0.33</v>
      </c>
      <c r="L6" s="7">
        <f>I6*E6</f>
        <v>0.33</v>
      </c>
      <c r="N6" s="7">
        <f>H6*F6</f>
        <v>79</v>
      </c>
      <c r="O6" s="7">
        <f>I6*F6</f>
        <v>79</v>
      </c>
      <c r="P6" s="7">
        <f t="shared" si="0"/>
        <v>6.0060000000000002</v>
      </c>
      <c r="Q6" s="7">
        <f>Tabel1[[#This Row],[Antal]]*Tabel1[[#This Row],[Ltr]]</f>
        <v>0.33</v>
      </c>
      <c r="R6" s="7">
        <f>Tabel1[[#This Row],[Antal]]*Tabel1[[#This Row],[Pris]]</f>
        <v>79</v>
      </c>
      <c r="S6" s="56"/>
      <c r="T6" s="56">
        <v>3</v>
      </c>
      <c r="U6" s="56">
        <v>4</v>
      </c>
      <c r="V6" s="56">
        <v>4</v>
      </c>
      <c r="W6" s="56">
        <v>5</v>
      </c>
      <c r="X6" s="56">
        <v>5</v>
      </c>
      <c r="Y6" s="56">
        <v>5</v>
      </c>
      <c r="Z6" s="55">
        <f>AVERAGE(Tabel1[[#This Row],[Erik]:[Christian]])</f>
        <v>4.333333333333333</v>
      </c>
    </row>
    <row r="7" spans="1:26">
      <c r="A7" s="5" t="s">
        <v>42</v>
      </c>
      <c r="B7" s="5" t="s">
        <v>46</v>
      </c>
      <c r="C7" s="4">
        <v>10</v>
      </c>
      <c r="D7" s="49">
        <v>2</v>
      </c>
      <c r="E7" s="6">
        <v>0.33</v>
      </c>
      <c r="F7" s="6">
        <v>35</v>
      </c>
      <c r="G7" s="3" t="s">
        <v>13</v>
      </c>
      <c r="H7" s="3">
        <v>2</v>
      </c>
      <c r="I7" s="3">
        <v>1</v>
      </c>
      <c r="J7" t="s">
        <v>28</v>
      </c>
      <c r="K7" s="7">
        <f>H7*E7</f>
        <v>0.66</v>
      </c>
      <c r="L7" s="7">
        <f>I7*E7</f>
        <v>0.33</v>
      </c>
      <c r="N7" s="7">
        <f>H7*F7</f>
        <v>70</v>
      </c>
      <c r="O7" s="7">
        <f>I7*F7</f>
        <v>35</v>
      </c>
      <c r="P7" s="7">
        <f t="shared" si="0"/>
        <v>3.3000000000000003</v>
      </c>
      <c r="Q7" s="7">
        <f>Tabel1[[#This Row],[Antal]]*Tabel1[[#This Row],[Ltr]]</f>
        <v>0.66</v>
      </c>
      <c r="R7" s="7">
        <f>Tabel1[[#This Row],[Antal]]*Tabel1[[#This Row],[Pris]]</f>
        <v>70</v>
      </c>
      <c r="S7" s="56"/>
      <c r="T7" s="56">
        <v>3</v>
      </c>
      <c r="U7" s="56">
        <v>4</v>
      </c>
      <c r="V7" s="56">
        <v>5</v>
      </c>
      <c r="W7" s="56">
        <v>4</v>
      </c>
      <c r="X7" s="56">
        <v>5</v>
      </c>
      <c r="Y7" s="56">
        <v>5</v>
      </c>
      <c r="Z7" s="55">
        <f>AVERAGE(Tabel1[[#This Row],[Erik]:[Christian]])</f>
        <v>4.333333333333333</v>
      </c>
    </row>
    <row r="8" spans="1:26">
      <c r="A8" s="5" t="s">
        <v>42</v>
      </c>
      <c r="B8" s="5" t="s">
        <v>48</v>
      </c>
      <c r="C8" s="4">
        <v>6</v>
      </c>
      <c r="D8" s="49">
        <v>3</v>
      </c>
      <c r="E8" s="6">
        <v>0.33</v>
      </c>
      <c r="F8" s="6">
        <v>20</v>
      </c>
      <c r="G8" s="3" t="s">
        <v>13</v>
      </c>
      <c r="H8" s="3">
        <v>8</v>
      </c>
      <c r="I8" s="3">
        <v>8</v>
      </c>
      <c r="J8" t="s">
        <v>26</v>
      </c>
      <c r="K8" s="7">
        <f t="shared" ref="K8:K27" si="1">H8*E8</f>
        <v>2.64</v>
      </c>
      <c r="L8" s="7">
        <f t="shared" ref="L8:L27" si="2">I8*E8</f>
        <v>2.64</v>
      </c>
      <c r="N8" s="7">
        <f t="shared" ref="N8:N27" si="3">H8*F8</f>
        <v>160</v>
      </c>
      <c r="O8" s="7">
        <f t="shared" ref="O8:O27" si="4">I8*F8</f>
        <v>160</v>
      </c>
      <c r="P8" s="7">
        <f t="shared" si="0"/>
        <v>15.84</v>
      </c>
      <c r="Q8" s="7">
        <f>Tabel1[[#This Row],[Antal]]*Tabel1[[#This Row],[Ltr]]</f>
        <v>0.99</v>
      </c>
      <c r="R8" s="7">
        <f>Tabel1[[#This Row],[Antal]]*Tabel1[[#This Row],[Pris]]</f>
        <v>60</v>
      </c>
      <c r="S8" s="56"/>
      <c r="T8" s="56"/>
      <c r="U8" s="56"/>
      <c r="V8" s="56"/>
      <c r="W8" s="56">
        <v>3</v>
      </c>
      <c r="X8" s="56">
        <v>3</v>
      </c>
      <c r="Y8" s="56"/>
      <c r="Z8" s="55">
        <f>AVERAGE(Tabel1[[#This Row],[Erik]:[Christian]])</f>
        <v>3</v>
      </c>
    </row>
    <row r="9" spans="1:26">
      <c r="A9" s="5" t="s">
        <v>49</v>
      </c>
      <c r="B9" s="5" t="s">
        <v>80</v>
      </c>
      <c r="C9" s="4">
        <v>8.5</v>
      </c>
      <c r="D9" s="49">
        <v>2</v>
      </c>
      <c r="E9" s="6">
        <v>0.5</v>
      </c>
      <c r="F9" s="6">
        <v>35</v>
      </c>
      <c r="G9" s="3" t="s">
        <v>13</v>
      </c>
      <c r="H9" s="3">
        <v>2</v>
      </c>
      <c r="I9" s="3">
        <v>2</v>
      </c>
      <c r="J9" t="s">
        <v>29</v>
      </c>
      <c r="K9" s="7">
        <f t="shared" si="1"/>
        <v>1</v>
      </c>
      <c r="L9" s="7">
        <f t="shared" si="2"/>
        <v>1</v>
      </c>
      <c r="N9" s="7">
        <f t="shared" si="3"/>
        <v>70</v>
      </c>
      <c r="O9" s="7">
        <f t="shared" si="4"/>
        <v>70</v>
      </c>
      <c r="P9" s="7">
        <f t="shared" si="0"/>
        <v>8.5</v>
      </c>
      <c r="Q9" s="7">
        <f>Tabel1[[#This Row],[Antal]]*Tabel1[[#This Row],[Ltr]]</f>
        <v>1</v>
      </c>
      <c r="R9" s="7">
        <f>Tabel1[[#This Row],[Antal]]*Tabel1[[#This Row],[Pris]]</f>
        <v>70</v>
      </c>
      <c r="S9" s="56"/>
      <c r="T9" s="56">
        <v>3</v>
      </c>
      <c r="U9" s="56">
        <v>4</v>
      </c>
      <c r="V9" s="56">
        <v>2</v>
      </c>
      <c r="W9" s="56">
        <v>3</v>
      </c>
      <c r="X9" s="56">
        <v>3</v>
      </c>
      <c r="Y9" s="56">
        <v>4</v>
      </c>
      <c r="Z9" s="55">
        <f>AVERAGE(Tabel1[[#This Row],[Erik]:[Christian]])</f>
        <v>3.1666666666666665</v>
      </c>
    </row>
    <row r="10" spans="1:26">
      <c r="A10" s="24" t="s">
        <v>81</v>
      </c>
      <c r="B10" s="37" t="s">
        <v>82</v>
      </c>
      <c r="C10" s="4">
        <v>7.1</v>
      </c>
      <c r="D10" s="49">
        <v>1</v>
      </c>
      <c r="E10" s="6">
        <v>50</v>
      </c>
      <c r="F10" s="6">
        <v>36</v>
      </c>
      <c r="G10" s="3" t="s">
        <v>13</v>
      </c>
      <c r="H10" s="3">
        <v>2</v>
      </c>
      <c r="I10" s="3">
        <v>2</v>
      </c>
      <c r="J10" t="s">
        <v>29</v>
      </c>
      <c r="K10" s="7">
        <f t="shared" ref="K10" si="5">H10*E10</f>
        <v>100</v>
      </c>
      <c r="L10" s="7">
        <f t="shared" ref="L10" si="6">I10*E10</f>
        <v>100</v>
      </c>
      <c r="N10" s="7">
        <f t="shared" ref="N10" si="7">H10*F10</f>
        <v>72</v>
      </c>
      <c r="O10" s="7">
        <f t="shared" ref="O10" si="8">I10*F10</f>
        <v>72</v>
      </c>
      <c r="P10" s="7">
        <f t="shared" ref="P10" si="9">(L10*C10)</f>
        <v>710</v>
      </c>
      <c r="Q10" s="7">
        <f>Tabel1[[#This Row],[Antal]]*Tabel1[[#This Row],[Ltr]]</f>
        <v>50</v>
      </c>
      <c r="R10" s="7">
        <f>Tabel1[[#This Row],[Antal]]*Tabel1[[#This Row],[Pris]]</f>
        <v>36</v>
      </c>
      <c r="S10" s="56"/>
      <c r="T10" s="56">
        <v>4</v>
      </c>
      <c r="U10" s="56">
        <v>4</v>
      </c>
      <c r="V10" s="56">
        <v>3</v>
      </c>
      <c r="W10" s="56">
        <v>3</v>
      </c>
      <c r="X10" s="56">
        <v>4</v>
      </c>
      <c r="Y10" s="56"/>
      <c r="Z10" s="55">
        <f>AVERAGE(Tabel1[[#This Row],[Erik]:[Christian]])</f>
        <v>3.6</v>
      </c>
    </row>
    <row r="11" spans="1:26">
      <c r="A11" s="5" t="s">
        <v>50</v>
      </c>
      <c r="B11" s="3" t="s">
        <v>51</v>
      </c>
      <c r="C11" s="4">
        <v>5.6</v>
      </c>
      <c r="D11" s="49">
        <v>1</v>
      </c>
      <c r="E11" s="6">
        <v>0.5</v>
      </c>
      <c r="F11" s="6">
        <v>25</v>
      </c>
      <c r="G11" s="3" t="s">
        <v>13</v>
      </c>
      <c r="H11" s="3">
        <v>2</v>
      </c>
      <c r="I11" s="3">
        <v>1</v>
      </c>
      <c r="J11" t="s">
        <v>29</v>
      </c>
      <c r="K11" s="7">
        <f t="shared" si="1"/>
        <v>1</v>
      </c>
      <c r="L11" s="7">
        <f t="shared" si="2"/>
        <v>0.5</v>
      </c>
      <c r="N11" s="7">
        <f t="shared" si="3"/>
        <v>50</v>
      </c>
      <c r="O11" s="7">
        <f t="shared" si="4"/>
        <v>25</v>
      </c>
      <c r="P11" s="7">
        <f t="shared" si="0"/>
        <v>2.8</v>
      </c>
      <c r="Q11" s="7">
        <f>Tabel1[[#This Row],[Antal]]*Tabel1[[#This Row],[Ltr]]</f>
        <v>0.5</v>
      </c>
      <c r="R11" s="7">
        <f>Tabel1[[#This Row],[Antal]]*Tabel1[[#This Row],[Pris]]</f>
        <v>25</v>
      </c>
      <c r="S11" s="56"/>
      <c r="T11" s="56">
        <v>2</v>
      </c>
      <c r="U11" s="56">
        <v>1</v>
      </c>
      <c r="V11" s="56">
        <v>1</v>
      </c>
      <c r="W11" s="56">
        <v>1</v>
      </c>
      <c r="X11" s="56">
        <v>2</v>
      </c>
      <c r="Y11" s="56"/>
      <c r="Z11" s="55">
        <f>AVERAGE(Tabel1[[#This Row],[Erik]:[Christian]])</f>
        <v>1.4</v>
      </c>
    </row>
    <row r="12" spans="1:26">
      <c r="A12" s="26" t="s">
        <v>19</v>
      </c>
      <c r="B12" s="30" t="s">
        <v>52</v>
      </c>
      <c r="C12" s="4">
        <v>8</v>
      </c>
      <c r="D12" s="49">
        <v>2</v>
      </c>
      <c r="E12" s="6">
        <v>0.5</v>
      </c>
      <c r="F12" s="6">
        <v>13</v>
      </c>
      <c r="G12" s="31" t="s">
        <v>21</v>
      </c>
      <c r="H12" s="8">
        <v>2</v>
      </c>
      <c r="I12" s="8">
        <v>1</v>
      </c>
      <c r="J12" t="s">
        <v>28</v>
      </c>
      <c r="K12" s="7">
        <f t="shared" si="1"/>
        <v>1</v>
      </c>
      <c r="L12" s="7">
        <f t="shared" si="2"/>
        <v>0.5</v>
      </c>
      <c r="N12" s="7">
        <f t="shared" si="3"/>
        <v>26</v>
      </c>
      <c r="O12" s="7">
        <f t="shared" si="4"/>
        <v>13</v>
      </c>
      <c r="P12" s="7">
        <f t="shared" si="0"/>
        <v>4</v>
      </c>
      <c r="Q12" s="7">
        <f>Tabel1[[#This Row],[Antal]]*Tabel1[[#This Row],[Ltr]]</f>
        <v>1</v>
      </c>
      <c r="R12" s="7">
        <f>Tabel1[[#This Row],[Antal]]*Tabel1[[#This Row],[Pris]]</f>
        <v>26</v>
      </c>
      <c r="S12" s="56"/>
      <c r="T12" s="56">
        <v>2</v>
      </c>
      <c r="U12" s="56">
        <v>1</v>
      </c>
      <c r="V12" s="56">
        <v>3</v>
      </c>
      <c r="W12" s="56">
        <v>3</v>
      </c>
      <c r="X12" s="56">
        <v>2</v>
      </c>
      <c r="Y12" s="56"/>
      <c r="Z12" s="55">
        <f>AVERAGE(Tabel1[[#This Row],[Erik]:[Christian]])</f>
        <v>2.2000000000000002</v>
      </c>
    </row>
    <row r="13" spans="1:26">
      <c r="A13" s="5" t="s">
        <v>53</v>
      </c>
      <c r="B13" s="3" t="s">
        <v>54</v>
      </c>
      <c r="C13" s="4">
        <v>4.5999999999999996</v>
      </c>
      <c r="D13" s="49">
        <v>2</v>
      </c>
      <c r="E13" s="6">
        <v>0.5</v>
      </c>
      <c r="F13" s="6">
        <v>20</v>
      </c>
      <c r="G13" s="3" t="s">
        <v>13</v>
      </c>
      <c r="H13" s="3">
        <v>2</v>
      </c>
      <c r="I13" s="3">
        <v>1</v>
      </c>
      <c r="J13" t="s">
        <v>23</v>
      </c>
      <c r="K13" s="7">
        <f t="shared" si="1"/>
        <v>1</v>
      </c>
      <c r="L13" s="7">
        <f t="shared" si="2"/>
        <v>0.5</v>
      </c>
      <c r="N13" s="7">
        <f t="shared" si="3"/>
        <v>40</v>
      </c>
      <c r="O13" s="7">
        <f t="shared" si="4"/>
        <v>20</v>
      </c>
      <c r="P13" s="7">
        <f t="shared" si="0"/>
        <v>2.2999999999999998</v>
      </c>
      <c r="Q13" s="7">
        <f>Tabel1[[#This Row],[Antal]]*Tabel1[[#This Row],[Ltr]]</f>
        <v>1</v>
      </c>
      <c r="R13" s="7">
        <f>Tabel1[[#This Row],[Antal]]*Tabel1[[#This Row],[Pris]]</f>
        <v>40</v>
      </c>
      <c r="S13" s="56"/>
      <c r="T13" s="56"/>
      <c r="U13" s="56">
        <v>3</v>
      </c>
      <c r="V13" s="56">
        <v>3</v>
      </c>
      <c r="W13" s="56">
        <v>2</v>
      </c>
      <c r="X13" s="56"/>
      <c r="Y13" s="56"/>
      <c r="Z13" s="55">
        <f>AVERAGE(Tabel1[[#This Row],[Erik]:[Christian]])</f>
        <v>2.6666666666666665</v>
      </c>
    </row>
    <row r="14" spans="1:26">
      <c r="A14" s="5" t="s">
        <v>55</v>
      </c>
      <c r="B14" s="3" t="s">
        <v>56</v>
      </c>
      <c r="C14" s="4">
        <v>10.8</v>
      </c>
      <c r="D14" s="49">
        <v>1</v>
      </c>
      <c r="E14" s="6">
        <v>0.5</v>
      </c>
      <c r="F14" s="6">
        <v>70</v>
      </c>
      <c r="G14" s="3" t="s">
        <v>13</v>
      </c>
      <c r="H14" s="3">
        <v>2</v>
      </c>
      <c r="I14" s="3">
        <v>2</v>
      </c>
      <c r="J14" t="s">
        <v>23</v>
      </c>
      <c r="K14" s="7">
        <f t="shared" si="1"/>
        <v>1</v>
      </c>
      <c r="L14" s="7">
        <f t="shared" si="2"/>
        <v>1</v>
      </c>
      <c r="N14" s="7">
        <f t="shared" si="3"/>
        <v>140</v>
      </c>
      <c r="O14" s="7">
        <f t="shared" si="4"/>
        <v>140</v>
      </c>
      <c r="P14" s="7">
        <f t="shared" si="0"/>
        <v>10.8</v>
      </c>
      <c r="Q14" s="7">
        <f>Tabel1[[#This Row],[Antal]]*Tabel1[[#This Row],[Ltr]]</f>
        <v>0.5</v>
      </c>
      <c r="R14" s="7">
        <f>Tabel1[[#This Row],[Antal]]*Tabel1[[#This Row],[Pris]]</f>
        <v>70</v>
      </c>
      <c r="S14" s="56"/>
      <c r="T14" s="56">
        <v>4</v>
      </c>
      <c r="U14" s="56">
        <v>5</v>
      </c>
      <c r="V14" s="56">
        <v>4</v>
      </c>
      <c r="W14" s="56">
        <v>4</v>
      </c>
      <c r="X14" s="56">
        <v>5</v>
      </c>
      <c r="Y14" s="56">
        <v>5</v>
      </c>
      <c r="Z14" s="55">
        <f>AVERAGE(Tabel1[[#This Row],[Erik]:[Christian]])</f>
        <v>4.5</v>
      </c>
    </row>
    <row r="15" spans="1:26">
      <c r="A15" s="5" t="s">
        <v>55</v>
      </c>
      <c r="B15" s="3" t="s">
        <v>57</v>
      </c>
      <c r="C15" s="4">
        <v>10.8</v>
      </c>
      <c r="D15" s="49">
        <v>1</v>
      </c>
      <c r="E15" s="6">
        <v>0.5</v>
      </c>
      <c r="F15" s="6">
        <v>128</v>
      </c>
      <c r="G15" s="3" t="s">
        <v>13</v>
      </c>
      <c r="H15" s="3">
        <v>2</v>
      </c>
      <c r="I15" s="3">
        <v>1</v>
      </c>
      <c r="J15" t="s">
        <v>28</v>
      </c>
      <c r="K15" s="7">
        <f t="shared" si="1"/>
        <v>1</v>
      </c>
      <c r="L15" s="7">
        <f t="shared" si="2"/>
        <v>0.5</v>
      </c>
      <c r="N15" s="7">
        <f t="shared" si="3"/>
        <v>256</v>
      </c>
      <c r="O15" s="7">
        <f t="shared" si="4"/>
        <v>128</v>
      </c>
      <c r="P15" s="7">
        <f t="shared" si="0"/>
        <v>5.4</v>
      </c>
      <c r="Q15" s="7">
        <f>Tabel1[[#This Row],[Antal]]*Tabel1[[#This Row],[Ltr]]</f>
        <v>0.5</v>
      </c>
      <c r="R15" s="7">
        <f>Tabel1[[#This Row],[Antal]]*Tabel1[[#This Row],[Pris]]</f>
        <v>128</v>
      </c>
      <c r="S15" s="56"/>
      <c r="T15" s="56">
        <v>3</v>
      </c>
      <c r="U15" s="56">
        <v>5</v>
      </c>
      <c r="V15" s="56">
        <v>4</v>
      </c>
      <c r="W15" s="56">
        <v>5</v>
      </c>
      <c r="X15" s="56">
        <v>5</v>
      </c>
      <c r="Y15" s="56">
        <v>5</v>
      </c>
      <c r="Z15" s="55">
        <f>AVERAGE(Tabel1[[#This Row],[Erik]:[Christian]])</f>
        <v>4.5</v>
      </c>
    </row>
    <row r="16" spans="1:26">
      <c r="A16" s="24" t="s">
        <v>58</v>
      </c>
      <c r="B16" s="31" t="s">
        <v>59</v>
      </c>
      <c r="C16" s="4">
        <v>9</v>
      </c>
      <c r="D16" s="49">
        <v>1</v>
      </c>
      <c r="E16" s="6">
        <v>0.75</v>
      </c>
      <c r="F16" s="6">
        <v>59</v>
      </c>
      <c r="G16" s="31" t="s">
        <v>20</v>
      </c>
      <c r="H16" s="8">
        <v>2</v>
      </c>
      <c r="I16" s="8">
        <v>1</v>
      </c>
      <c r="J16" t="s">
        <v>28</v>
      </c>
      <c r="K16" s="7">
        <f t="shared" si="1"/>
        <v>1.5</v>
      </c>
      <c r="L16" s="7">
        <f t="shared" si="2"/>
        <v>0.75</v>
      </c>
      <c r="N16" s="7">
        <f t="shared" si="3"/>
        <v>118</v>
      </c>
      <c r="O16" s="7">
        <f t="shared" si="4"/>
        <v>59</v>
      </c>
      <c r="P16" s="7">
        <f t="shared" si="0"/>
        <v>6.75</v>
      </c>
      <c r="Q16" s="7">
        <f>Tabel1[[#This Row],[Antal]]*Tabel1[[#This Row],[Ltr]]</f>
        <v>0.75</v>
      </c>
      <c r="R16" s="7">
        <f>Tabel1[[#This Row],[Antal]]*Tabel1[[#This Row],[Pris]]</f>
        <v>59</v>
      </c>
      <c r="S16" s="56"/>
      <c r="T16" s="56">
        <v>3</v>
      </c>
      <c r="U16" s="56">
        <v>4</v>
      </c>
      <c r="V16" s="56">
        <v>2</v>
      </c>
      <c r="W16" s="56">
        <v>4</v>
      </c>
      <c r="X16" s="56">
        <v>4</v>
      </c>
      <c r="Y16" s="56"/>
      <c r="Z16" s="55">
        <f>AVERAGE(Tabel1[[#This Row],[Erik]:[Christian]])</f>
        <v>3.4</v>
      </c>
    </row>
    <row r="17" spans="1:26">
      <c r="A17" s="36" t="s">
        <v>60</v>
      </c>
      <c r="B17" s="8" t="s">
        <v>61</v>
      </c>
      <c r="C17" s="4">
        <v>12</v>
      </c>
      <c r="D17" s="49">
        <v>1</v>
      </c>
      <c r="E17" s="6">
        <v>0.75</v>
      </c>
      <c r="F17" s="6">
        <v>128</v>
      </c>
      <c r="G17" s="8" t="s">
        <v>18</v>
      </c>
      <c r="H17" s="8">
        <v>2</v>
      </c>
      <c r="I17" s="8">
        <v>0</v>
      </c>
      <c r="K17" s="7">
        <f t="shared" si="1"/>
        <v>1.5</v>
      </c>
      <c r="L17" s="7">
        <f t="shared" si="2"/>
        <v>0</v>
      </c>
      <c r="N17" s="7">
        <f t="shared" si="3"/>
        <v>256</v>
      </c>
      <c r="O17" s="7">
        <f t="shared" si="4"/>
        <v>0</v>
      </c>
      <c r="P17" s="7">
        <f t="shared" si="0"/>
        <v>0</v>
      </c>
      <c r="Q17" s="7">
        <f>Tabel1[[#This Row],[Antal]]*Tabel1[[#This Row],[Ltr]]</f>
        <v>0.75</v>
      </c>
      <c r="R17" s="7">
        <f>Tabel1[[#This Row],[Antal]]*Tabel1[[#This Row],[Pris]]</f>
        <v>128</v>
      </c>
      <c r="S17" s="56"/>
      <c r="T17" s="56">
        <v>5</v>
      </c>
      <c r="U17" s="56">
        <v>5</v>
      </c>
      <c r="V17" s="56">
        <v>4</v>
      </c>
      <c r="W17" s="56">
        <v>4</v>
      </c>
      <c r="X17" s="56">
        <v>5</v>
      </c>
      <c r="Y17" s="56"/>
      <c r="Z17" s="55">
        <f>AVERAGE(Tabel1[[#This Row],[Erik]:[Christian]])</f>
        <v>4.5999999999999996</v>
      </c>
    </row>
    <row r="18" spans="1:26">
      <c r="A18" s="24" t="s">
        <v>62</v>
      </c>
      <c r="B18" s="31" t="s">
        <v>63</v>
      </c>
      <c r="C18" s="4">
        <v>7.5</v>
      </c>
      <c r="D18" s="49">
        <v>3</v>
      </c>
      <c r="E18" s="6">
        <v>0.33</v>
      </c>
      <c r="F18" s="6">
        <v>15</v>
      </c>
      <c r="G18" s="31" t="s">
        <v>18</v>
      </c>
      <c r="H18" s="8">
        <v>2</v>
      </c>
      <c r="I18" s="8">
        <v>2</v>
      </c>
      <c r="J18" t="s">
        <v>27</v>
      </c>
      <c r="K18" s="7">
        <f t="shared" si="1"/>
        <v>0.66</v>
      </c>
      <c r="L18" s="7">
        <f t="shared" si="2"/>
        <v>0.66</v>
      </c>
      <c r="N18" s="7">
        <f t="shared" si="3"/>
        <v>30</v>
      </c>
      <c r="O18" s="7">
        <f t="shared" si="4"/>
        <v>30</v>
      </c>
      <c r="P18" s="7">
        <f t="shared" si="0"/>
        <v>4.95</v>
      </c>
      <c r="Q18" s="7">
        <f>Tabel1[[#This Row],[Antal]]*Tabel1[[#This Row],[Ltr]]</f>
        <v>0.99</v>
      </c>
      <c r="R18" s="7">
        <f>Tabel1[[#This Row],[Antal]]*Tabel1[[#This Row],[Pris]]</f>
        <v>45</v>
      </c>
      <c r="S18" s="56"/>
      <c r="T18" s="56"/>
      <c r="U18" s="56">
        <v>4</v>
      </c>
      <c r="V18" s="56">
        <v>3</v>
      </c>
      <c r="W18" s="56"/>
      <c r="X18" s="56">
        <v>3</v>
      </c>
      <c r="Y18" s="56"/>
      <c r="Z18" s="55">
        <f>AVERAGE(Tabel1[[#This Row],[Erik]:[Christian]])</f>
        <v>3.3333333333333335</v>
      </c>
    </row>
    <row r="19" spans="1:26">
      <c r="A19" s="24" t="s">
        <v>64</v>
      </c>
      <c r="B19" s="8" t="s">
        <v>65</v>
      </c>
      <c r="C19" s="4">
        <v>9.4</v>
      </c>
      <c r="D19" s="49">
        <v>1</v>
      </c>
      <c r="E19" s="6">
        <v>0.75</v>
      </c>
      <c r="F19" s="6">
        <v>89</v>
      </c>
      <c r="G19" s="31" t="s">
        <v>18</v>
      </c>
      <c r="H19" s="8">
        <v>2</v>
      </c>
      <c r="I19" s="8">
        <v>1</v>
      </c>
      <c r="J19" t="s">
        <v>28</v>
      </c>
      <c r="K19" s="7">
        <f t="shared" si="1"/>
        <v>1.5</v>
      </c>
      <c r="L19" s="7">
        <f t="shared" si="2"/>
        <v>0.75</v>
      </c>
      <c r="N19" s="7">
        <f t="shared" si="3"/>
        <v>178</v>
      </c>
      <c r="O19" s="7">
        <f t="shared" si="4"/>
        <v>89</v>
      </c>
      <c r="P19" s="7">
        <f t="shared" si="0"/>
        <v>7.0500000000000007</v>
      </c>
      <c r="Q19" s="7">
        <f>Tabel1[[#This Row],[Antal]]*Tabel1[[#This Row],[Ltr]]</f>
        <v>0.75</v>
      </c>
      <c r="R19" s="7">
        <f>Tabel1[[#This Row],[Antal]]*Tabel1[[#This Row],[Pris]]</f>
        <v>89</v>
      </c>
      <c r="S19" s="56"/>
      <c r="T19" s="56">
        <v>3</v>
      </c>
      <c r="U19" s="56">
        <v>5</v>
      </c>
      <c r="V19" s="56">
        <v>4</v>
      </c>
      <c r="W19" s="56">
        <v>4</v>
      </c>
      <c r="X19" s="56">
        <v>5</v>
      </c>
      <c r="Y19" s="56">
        <v>5</v>
      </c>
      <c r="Z19" s="55">
        <f>AVERAGE(Tabel1[[#This Row],[Erik]:[Christian]])</f>
        <v>4.333333333333333</v>
      </c>
    </row>
    <row r="20" spans="1:26">
      <c r="A20" s="5" t="s">
        <v>64</v>
      </c>
      <c r="B20" s="10" t="s">
        <v>66</v>
      </c>
      <c r="C20" s="4">
        <v>9.4</v>
      </c>
      <c r="D20" s="49">
        <v>1</v>
      </c>
      <c r="E20" s="6">
        <v>0.75</v>
      </c>
      <c r="F20" s="6">
        <v>118</v>
      </c>
      <c r="G20" s="3" t="s">
        <v>15</v>
      </c>
      <c r="H20" s="3">
        <v>1</v>
      </c>
      <c r="I20" s="3">
        <v>1</v>
      </c>
      <c r="K20" s="7">
        <f t="shared" si="1"/>
        <v>0.75</v>
      </c>
      <c r="L20" s="7">
        <f t="shared" si="2"/>
        <v>0.75</v>
      </c>
      <c r="N20" s="7">
        <f t="shared" si="3"/>
        <v>118</v>
      </c>
      <c r="O20" s="7">
        <f t="shared" si="4"/>
        <v>118</v>
      </c>
      <c r="P20" s="7">
        <f t="shared" si="0"/>
        <v>7.0500000000000007</v>
      </c>
      <c r="Q20" s="7">
        <f>Tabel1[[#This Row],[Antal]]*Tabel1[[#This Row],[Ltr]]</f>
        <v>0.75</v>
      </c>
      <c r="R20" s="7">
        <f>Tabel1[[#This Row],[Antal]]*Tabel1[[#This Row],[Pris]]</f>
        <v>118</v>
      </c>
      <c r="S20" s="56"/>
      <c r="T20" s="56">
        <v>4</v>
      </c>
      <c r="U20" s="56">
        <v>5</v>
      </c>
      <c r="V20" s="56">
        <v>5</v>
      </c>
      <c r="W20" s="56">
        <v>5</v>
      </c>
      <c r="X20" s="56">
        <v>5</v>
      </c>
      <c r="Y20" s="56">
        <v>5</v>
      </c>
      <c r="Z20" s="55">
        <f>AVERAGE(Tabel1[[#This Row],[Erik]:[Christian]])</f>
        <v>4.833333333333333</v>
      </c>
    </row>
    <row r="21" spans="1:26">
      <c r="A21" s="24" t="s">
        <v>62</v>
      </c>
      <c r="B21" s="31" t="s">
        <v>67</v>
      </c>
      <c r="C21" s="4">
        <v>6.5</v>
      </c>
      <c r="D21" s="49">
        <v>3</v>
      </c>
      <c r="E21" s="6">
        <v>0.33</v>
      </c>
      <c r="F21" s="6">
        <v>15</v>
      </c>
      <c r="G21" s="31" t="s">
        <v>20</v>
      </c>
      <c r="H21" s="8">
        <v>4</v>
      </c>
      <c r="I21" s="8">
        <v>1</v>
      </c>
      <c r="K21" s="7">
        <f t="shared" si="1"/>
        <v>1.32</v>
      </c>
      <c r="L21" s="7">
        <f t="shared" si="2"/>
        <v>0.33</v>
      </c>
      <c r="N21" s="7">
        <f t="shared" si="3"/>
        <v>60</v>
      </c>
      <c r="O21" s="7">
        <f t="shared" si="4"/>
        <v>15</v>
      </c>
      <c r="P21" s="7">
        <f t="shared" si="0"/>
        <v>2.145</v>
      </c>
      <c r="Q21" s="7">
        <f>Tabel1[[#This Row],[Antal]]*Tabel1[[#This Row],[Ltr]]</f>
        <v>0.99</v>
      </c>
      <c r="R21" s="7">
        <f>Tabel1[[#This Row],[Antal]]*Tabel1[[#This Row],[Pris]]</f>
        <v>45</v>
      </c>
      <c r="S21" s="56"/>
      <c r="T21" s="56"/>
      <c r="U21" s="56"/>
      <c r="V21" s="56"/>
      <c r="W21" s="56"/>
      <c r="X21" s="56">
        <v>2</v>
      </c>
      <c r="Y21" s="56"/>
      <c r="Z21" s="55">
        <f>AVERAGE(Tabel1[[#This Row],[Erik]:[Christian]])</f>
        <v>2</v>
      </c>
    </row>
    <row r="22" spans="1:26">
      <c r="A22" s="5" t="s">
        <v>81</v>
      </c>
      <c r="B22" s="3" t="s">
        <v>83</v>
      </c>
      <c r="C22" s="4">
        <v>8.1</v>
      </c>
      <c r="D22" s="49">
        <v>1</v>
      </c>
      <c r="E22" s="6">
        <v>0.5</v>
      </c>
      <c r="F22" s="6">
        <v>16</v>
      </c>
      <c r="G22" s="31" t="s">
        <v>20</v>
      </c>
      <c r="H22" s="8">
        <v>4</v>
      </c>
      <c r="I22" s="8">
        <v>1</v>
      </c>
      <c r="K22" s="7">
        <f t="shared" ref="K22" si="10">H22*E22</f>
        <v>2</v>
      </c>
      <c r="L22" s="7">
        <f t="shared" ref="L22" si="11">I22*E22</f>
        <v>0.5</v>
      </c>
      <c r="N22" s="7">
        <f t="shared" ref="N22" si="12">H22*F22</f>
        <v>64</v>
      </c>
      <c r="O22" s="7">
        <f t="shared" ref="O22" si="13">I22*F22</f>
        <v>16</v>
      </c>
      <c r="P22" s="7">
        <f t="shared" ref="P22" si="14">(L22*C22)</f>
        <v>4.05</v>
      </c>
      <c r="Q22" s="7">
        <f>Tabel1[[#This Row],[Antal]]*Tabel1[[#This Row],[Ltr]]</f>
        <v>0.5</v>
      </c>
      <c r="R22" s="7">
        <f>Tabel1[[#This Row],[Antal]]*Tabel1[[#This Row],[Pris]]</f>
        <v>16</v>
      </c>
      <c r="S22" s="56"/>
      <c r="T22" s="56"/>
      <c r="U22" s="56"/>
      <c r="V22" s="56"/>
      <c r="W22" s="56">
        <v>3</v>
      </c>
      <c r="X22" s="56">
        <v>3</v>
      </c>
      <c r="Y22" s="56"/>
      <c r="Z22" s="55">
        <f>AVERAGE(Tabel1[[#This Row],[Erik]:[Christian]])</f>
        <v>3</v>
      </c>
    </row>
    <row r="23" spans="1:26">
      <c r="A23" s="5" t="s">
        <v>68</v>
      </c>
      <c r="B23" s="3"/>
      <c r="C23" s="4">
        <v>5</v>
      </c>
      <c r="D23" s="49">
        <v>1</v>
      </c>
      <c r="E23" s="6">
        <v>0.33</v>
      </c>
      <c r="F23" s="6">
        <v>20</v>
      </c>
      <c r="G23" s="3" t="s">
        <v>15</v>
      </c>
      <c r="H23" s="3">
        <v>1</v>
      </c>
      <c r="I23" s="3">
        <v>1</v>
      </c>
      <c r="K23" s="7">
        <f t="shared" si="1"/>
        <v>0.33</v>
      </c>
      <c r="L23" s="7">
        <f t="shared" si="2"/>
        <v>0.33</v>
      </c>
      <c r="N23" s="7">
        <f t="shared" si="3"/>
        <v>20</v>
      </c>
      <c r="O23" s="7">
        <f t="shared" si="4"/>
        <v>20</v>
      </c>
      <c r="P23" s="7">
        <f t="shared" si="0"/>
        <v>1.6500000000000001</v>
      </c>
      <c r="Q23" s="7">
        <f>Tabel1[[#This Row],[Antal]]*Tabel1[[#This Row],[Ltr]]</f>
        <v>0.33</v>
      </c>
      <c r="R23" s="7">
        <f>Tabel1[[#This Row],[Antal]]*Tabel1[[#This Row],[Pris]]</f>
        <v>20</v>
      </c>
      <c r="S23" s="56"/>
      <c r="T23" s="56">
        <v>2</v>
      </c>
      <c r="U23" s="56">
        <v>1</v>
      </c>
      <c r="V23" s="56">
        <v>2</v>
      </c>
      <c r="W23" s="56">
        <v>1</v>
      </c>
      <c r="X23" s="56">
        <v>1</v>
      </c>
      <c r="Y23" s="56"/>
      <c r="Z23" s="55">
        <f>AVERAGE(Tabel1[[#This Row],[Erik]:[Christian]])</f>
        <v>1.4</v>
      </c>
    </row>
    <row r="24" spans="1:26">
      <c r="A24" s="26" t="s">
        <v>71</v>
      </c>
      <c r="B24" s="30" t="s">
        <v>72</v>
      </c>
      <c r="C24" s="4">
        <v>8</v>
      </c>
      <c r="D24" s="49">
        <v>1</v>
      </c>
      <c r="E24" s="6">
        <v>0.75</v>
      </c>
      <c r="F24" s="6">
        <v>49.95</v>
      </c>
      <c r="G24" s="31" t="s">
        <v>20</v>
      </c>
      <c r="H24" s="8">
        <v>4</v>
      </c>
      <c r="I24" s="8">
        <v>4</v>
      </c>
      <c r="J24" t="s">
        <v>30</v>
      </c>
      <c r="K24" s="7">
        <f t="shared" si="1"/>
        <v>3</v>
      </c>
      <c r="L24" s="7">
        <f t="shared" si="2"/>
        <v>3</v>
      </c>
      <c r="N24" s="7">
        <f t="shared" si="3"/>
        <v>199.8</v>
      </c>
      <c r="O24" s="7">
        <f t="shared" si="4"/>
        <v>199.8</v>
      </c>
      <c r="P24" s="7">
        <f t="shared" si="0"/>
        <v>24</v>
      </c>
      <c r="Q24" s="7">
        <f>Tabel1[[#This Row],[Antal]]*Tabel1[[#This Row],[Ltr]]</f>
        <v>0.75</v>
      </c>
      <c r="R24" s="7">
        <f>Tabel1[[#This Row],[Antal]]*Tabel1[[#This Row],[Pris]]</f>
        <v>49.95</v>
      </c>
      <c r="S24" s="56"/>
      <c r="T24" s="56">
        <v>2</v>
      </c>
      <c r="U24" s="56">
        <v>4</v>
      </c>
      <c r="V24" s="56">
        <v>2</v>
      </c>
      <c r="W24" s="56">
        <v>3</v>
      </c>
      <c r="X24" s="56">
        <v>4</v>
      </c>
      <c r="Y24" s="56">
        <v>3</v>
      </c>
      <c r="Z24" s="55">
        <f>AVERAGE(Tabel1[[#This Row],[Erik]:[Christian]])</f>
        <v>3</v>
      </c>
    </row>
    <row r="25" spans="1:26">
      <c r="A25" s="5" t="s">
        <v>71</v>
      </c>
      <c r="B25" s="3" t="s">
        <v>73</v>
      </c>
      <c r="C25" s="4">
        <v>6</v>
      </c>
      <c r="D25" s="49">
        <v>1</v>
      </c>
      <c r="E25" s="6">
        <v>0.75</v>
      </c>
      <c r="F25" s="6">
        <v>49.95</v>
      </c>
      <c r="G25" s="3" t="s">
        <v>16</v>
      </c>
      <c r="H25" s="3">
        <v>1</v>
      </c>
      <c r="I25" s="3">
        <v>1</v>
      </c>
      <c r="K25" s="7">
        <f t="shared" si="1"/>
        <v>0.75</v>
      </c>
      <c r="L25" s="7">
        <f t="shared" si="2"/>
        <v>0.75</v>
      </c>
      <c r="N25" s="7">
        <f t="shared" si="3"/>
        <v>49.95</v>
      </c>
      <c r="O25" s="7">
        <f t="shared" si="4"/>
        <v>49.95</v>
      </c>
      <c r="P25" s="7">
        <f t="shared" si="0"/>
        <v>4.5</v>
      </c>
      <c r="Q25" s="7">
        <f>Tabel1[[#This Row],[Antal]]*Tabel1[[#This Row],[Ltr]]</f>
        <v>0.75</v>
      </c>
      <c r="R25" s="7">
        <f>Tabel1[[#This Row],[Antal]]*Tabel1[[#This Row],[Pris]]</f>
        <v>49.95</v>
      </c>
      <c r="S25" s="56"/>
      <c r="T25" s="56">
        <v>3</v>
      </c>
      <c r="U25" s="56">
        <v>3</v>
      </c>
      <c r="V25" s="56">
        <v>3</v>
      </c>
      <c r="W25" s="56">
        <v>3</v>
      </c>
      <c r="X25" s="56">
        <v>3</v>
      </c>
      <c r="Y25" s="56">
        <v>3</v>
      </c>
      <c r="Z25" s="55">
        <f>AVERAGE(Tabel1[[#This Row],[Erik]:[Christian]])</f>
        <v>3</v>
      </c>
    </row>
    <row r="26" spans="1:26">
      <c r="A26" s="35" t="s">
        <v>74</v>
      </c>
      <c r="B26" s="8" t="s">
        <v>75</v>
      </c>
      <c r="C26" s="4">
        <v>7.2</v>
      </c>
      <c r="D26" s="49">
        <v>1</v>
      </c>
      <c r="E26" s="6">
        <v>0.5</v>
      </c>
      <c r="F26" s="6">
        <v>19.95</v>
      </c>
      <c r="G26" s="31" t="s">
        <v>18</v>
      </c>
      <c r="H26" s="8">
        <v>2</v>
      </c>
      <c r="I26" s="8">
        <v>0</v>
      </c>
      <c r="K26" s="7">
        <f t="shared" si="1"/>
        <v>1</v>
      </c>
      <c r="L26" s="7">
        <f t="shared" si="2"/>
        <v>0</v>
      </c>
      <c r="N26" s="7">
        <f t="shared" si="3"/>
        <v>39.9</v>
      </c>
      <c r="O26" s="7">
        <f t="shared" si="4"/>
        <v>0</v>
      </c>
      <c r="P26" s="7">
        <f t="shared" si="0"/>
        <v>0</v>
      </c>
      <c r="Q26" s="7">
        <f>Tabel1[[#This Row],[Antal]]*Tabel1[[#This Row],[Ltr]]</f>
        <v>0.5</v>
      </c>
      <c r="R26" s="7">
        <f>Tabel1[[#This Row],[Antal]]*Tabel1[[#This Row],[Pris]]</f>
        <v>19.95</v>
      </c>
      <c r="S26" s="56"/>
      <c r="T26" s="56">
        <v>3</v>
      </c>
      <c r="U26" s="56"/>
      <c r="V26" s="56"/>
      <c r="W26" s="56">
        <v>2</v>
      </c>
      <c r="X26" s="56">
        <v>3</v>
      </c>
      <c r="Y26" s="56"/>
      <c r="Z26" s="55">
        <f>AVERAGE(Tabel1[[#This Row],[Erik]:[Christian]])</f>
        <v>2.6666666666666665</v>
      </c>
    </row>
    <row r="27" spans="1:26">
      <c r="A27" s="28" t="s">
        <v>76</v>
      </c>
      <c r="B27" s="19" t="s">
        <v>77</v>
      </c>
      <c r="C27" s="20">
        <v>4.0999999999999996</v>
      </c>
      <c r="D27" s="50">
        <v>2</v>
      </c>
      <c r="E27" s="21">
        <v>0.5</v>
      </c>
      <c r="F27" s="21">
        <v>18.95</v>
      </c>
      <c r="G27" s="28" t="s">
        <v>15</v>
      </c>
      <c r="H27" s="28">
        <v>1</v>
      </c>
      <c r="I27" s="28">
        <v>1</v>
      </c>
      <c r="K27" s="7">
        <f t="shared" si="1"/>
        <v>0.5</v>
      </c>
      <c r="L27" s="7">
        <f t="shared" si="2"/>
        <v>0.5</v>
      </c>
      <c r="N27" s="7">
        <f t="shared" si="3"/>
        <v>18.95</v>
      </c>
      <c r="O27" s="7">
        <f t="shared" si="4"/>
        <v>18.95</v>
      </c>
      <c r="P27" s="7">
        <f t="shared" si="0"/>
        <v>2.0499999999999998</v>
      </c>
      <c r="Q27" s="7">
        <f>Tabel1[[#This Row],[Antal]]*Tabel1[[#This Row],[Ltr]]</f>
        <v>1</v>
      </c>
      <c r="R27" s="7">
        <f>Tabel1[[#This Row],[Antal]]*Tabel1[[#This Row],[Pris]]</f>
        <v>37.9</v>
      </c>
      <c r="S27" s="56"/>
      <c r="T27" s="56"/>
      <c r="U27" s="56"/>
      <c r="V27" s="56"/>
      <c r="W27" s="56"/>
      <c r="X27" s="56"/>
      <c r="Y27" s="56"/>
      <c r="Z27" s="55"/>
    </row>
    <row r="28" spans="1:26">
      <c r="A28" s="34" t="s">
        <v>55</v>
      </c>
      <c r="B28" s="28" t="s">
        <v>84</v>
      </c>
      <c r="C28" s="20">
        <v>8</v>
      </c>
      <c r="D28" s="50">
        <v>1</v>
      </c>
      <c r="E28" s="21">
        <v>0.75</v>
      </c>
      <c r="F28" s="21">
        <v>60</v>
      </c>
      <c r="G28" s="28"/>
      <c r="H28" s="28"/>
      <c r="I28" s="28"/>
      <c r="N28" s="7"/>
      <c r="O28" s="7"/>
      <c r="Q28" s="7">
        <f>Tabel1[[#This Row],[Antal]]*Tabel1[[#This Row],[Ltr]]</f>
        <v>0.75</v>
      </c>
      <c r="R28" s="7">
        <f>Tabel1[[#This Row],[Antal]]*Tabel1[[#This Row],[Pris]]</f>
        <v>60</v>
      </c>
      <c r="S28" s="56"/>
      <c r="T28" s="56">
        <v>4</v>
      </c>
      <c r="U28" s="56">
        <v>4</v>
      </c>
      <c r="V28" s="56"/>
      <c r="W28" s="56">
        <v>2</v>
      </c>
      <c r="X28" s="56">
        <v>4</v>
      </c>
      <c r="Y28" s="56"/>
      <c r="Z28" s="55">
        <f>AVERAGE(Tabel1[[#This Row],[Erik]:[Christian]])</f>
        <v>3.5</v>
      </c>
    </row>
    <row r="29" spans="1:26">
      <c r="A29" s="25" t="s">
        <v>55</v>
      </c>
      <c r="B29" s="23" t="s">
        <v>85</v>
      </c>
      <c r="C29" s="20">
        <v>10</v>
      </c>
      <c r="D29" s="50">
        <v>1</v>
      </c>
      <c r="E29" s="21">
        <v>0.75</v>
      </c>
      <c r="F29" s="21">
        <v>70</v>
      </c>
      <c r="G29" s="23"/>
      <c r="H29" s="19"/>
      <c r="I29" s="19"/>
      <c r="N29" s="7"/>
      <c r="O29" s="7"/>
      <c r="Q29" s="7">
        <f>Tabel1[[#This Row],[Antal]]*Tabel1[[#This Row],[Ltr]]</f>
        <v>0.75</v>
      </c>
      <c r="R29" s="7">
        <f>Tabel1[[#This Row],[Antal]]*Tabel1[[#This Row],[Pris]]</f>
        <v>70</v>
      </c>
      <c r="S29" s="56"/>
      <c r="T29" s="56">
        <v>4</v>
      </c>
      <c r="U29" s="56">
        <v>4</v>
      </c>
      <c r="V29" s="56"/>
      <c r="W29" s="56">
        <v>4</v>
      </c>
      <c r="X29" s="56">
        <v>4</v>
      </c>
      <c r="Y29" s="56"/>
      <c r="Z29" s="55">
        <f>AVERAGE(Tabel1[[#This Row],[Erik]:[Christian]])</f>
        <v>4</v>
      </c>
    </row>
    <row r="30" spans="1:26">
      <c r="A30" s="27" t="s">
        <v>86</v>
      </c>
      <c r="B30" s="29" t="s">
        <v>75</v>
      </c>
      <c r="C30" s="20">
        <v>7.5</v>
      </c>
      <c r="D30" s="50">
        <v>1</v>
      </c>
      <c r="E30" s="21">
        <v>0.75</v>
      </c>
      <c r="F30" s="21">
        <v>45</v>
      </c>
      <c r="G30" s="23"/>
      <c r="H30" s="19"/>
      <c r="I30" s="19"/>
      <c r="N30" s="7"/>
      <c r="O30" s="7"/>
      <c r="Q30" s="7">
        <f>Tabel1[[#This Row],[Antal]]*Tabel1[[#This Row],[Ltr]]</f>
        <v>0.75</v>
      </c>
      <c r="R30" s="7">
        <f>Tabel1[[#This Row],[Antal]]*Tabel1[[#This Row],[Pris]]</f>
        <v>45</v>
      </c>
      <c r="S30" s="56"/>
      <c r="T30" s="56">
        <v>2</v>
      </c>
      <c r="U30" s="56">
        <v>4</v>
      </c>
      <c r="V30" s="56">
        <v>3</v>
      </c>
      <c r="W30" s="56">
        <v>4</v>
      </c>
      <c r="X30" s="56">
        <v>3</v>
      </c>
      <c r="Y30" s="56">
        <v>1</v>
      </c>
      <c r="Z30" s="55">
        <f>AVERAGE(Tabel1[[#This Row],[Erik]:[Christian]])</f>
        <v>2.8333333333333335</v>
      </c>
    </row>
    <row r="31" spans="1:26">
      <c r="A31" s="26" t="s">
        <v>71</v>
      </c>
      <c r="B31" s="30" t="s">
        <v>90</v>
      </c>
      <c r="C31" s="4">
        <v>7.6</v>
      </c>
      <c r="D31" s="50">
        <v>2</v>
      </c>
      <c r="E31" s="6">
        <v>0.33</v>
      </c>
      <c r="F31" s="6">
        <v>10</v>
      </c>
      <c r="G31" s="31"/>
      <c r="H31" s="8"/>
      <c r="I31" s="19"/>
      <c r="K31" s="7">
        <f>H31*E31</f>
        <v>0</v>
      </c>
      <c r="L31" s="7">
        <f>I31*E31</f>
        <v>0</v>
      </c>
      <c r="N31" s="7">
        <f>H31*F31</f>
        <v>0</v>
      </c>
      <c r="O31" s="7">
        <f>I31*F31</f>
        <v>0</v>
      </c>
      <c r="P31" s="7">
        <f>(L31*C31)</f>
        <v>0</v>
      </c>
      <c r="Q31" s="7">
        <f>Tabel1[[#This Row],[Antal]]*Tabel1[[#This Row],[Ltr]]</f>
        <v>0.66</v>
      </c>
      <c r="R31" s="7">
        <f>Tabel1[[#This Row],[Antal]]*Tabel1[[#This Row],[Pris]]</f>
        <v>20</v>
      </c>
      <c r="S31" s="56"/>
      <c r="T31" s="56"/>
      <c r="U31" s="56"/>
      <c r="V31" s="56"/>
      <c r="W31" s="56"/>
      <c r="X31" s="56"/>
      <c r="Y31" s="56"/>
      <c r="Z31" s="55"/>
    </row>
    <row r="32" spans="1:26">
      <c r="A32" s="34" t="s">
        <v>71</v>
      </c>
      <c r="B32" s="29" t="s">
        <v>78</v>
      </c>
      <c r="C32" s="20">
        <v>4.8</v>
      </c>
      <c r="D32" s="50">
        <v>4</v>
      </c>
      <c r="E32" s="21">
        <v>0.33</v>
      </c>
      <c r="F32" s="21">
        <v>6</v>
      </c>
      <c r="G32" s="28" t="s">
        <v>15</v>
      </c>
      <c r="H32" s="28">
        <v>2</v>
      </c>
      <c r="I32" s="28">
        <v>1</v>
      </c>
      <c r="J32" t="s">
        <v>28</v>
      </c>
      <c r="K32" s="7">
        <f t="shared" ref="K32" si="15">H32*E32</f>
        <v>0.66</v>
      </c>
      <c r="L32" s="7">
        <f t="shared" ref="L32" si="16">I32*E32</f>
        <v>0.33</v>
      </c>
      <c r="N32" s="7">
        <f t="shared" ref="N32" si="17">H32*F32</f>
        <v>12</v>
      </c>
      <c r="O32" s="7">
        <f t="shared" ref="O32" si="18">I32*F32</f>
        <v>6</v>
      </c>
      <c r="P32" s="7">
        <f t="shared" si="0"/>
        <v>1.5840000000000001</v>
      </c>
      <c r="Q32" s="7">
        <f>Tabel1[[#This Row],[Antal]]*Tabel1[[#This Row],[Ltr]]</f>
        <v>1.32</v>
      </c>
      <c r="R32" s="7">
        <f>Tabel1[[#This Row],[Antal]]*Tabel1[[#This Row],[Pris]]</f>
        <v>24</v>
      </c>
      <c r="S32" s="56"/>
      <c r="T32" s="56"/>
      <c r="U32" s="56"/>
      <c r="V32" s="56"/>
      <c r="W32" s="56"/>
      <c r="X32" s="56"/>
      <c r="Y32" s="56"/>
      <c r="Z32" s="55"/>
    </row>
    <row r="33" spans="1:26">
      <c r="A33" s="33" t="s">
        <v>88</v>
      </c>
      <c r="B33" s="28" t="s">
        <v>75</v>
      </c>
      <c r="C33" s="20">
        <v>5.5</v>
      </c>
      <c r="D33" s="50">
        <v>2</v>
      </c>
      <c r="E33" s="21">
        <v>0.5</v>
      </c>
      <c r="F33" s="21">
        <v>13</v>
      </c>
      <c r="G33" s="28" t="s">
        <v>13</v>
      </c>
      <c r="H33" s="28">
        <v>1</v>
      </c>
      <c r="I33" s="28">
        <v>1</v>
      </c>
      <c r="J33" t="s">
        <v>31</v>
      </c>
      <c r="K33" s="7">
        <f>H33*E33</f>
        <v>0.5</v>
      </c>
      <c r="L33" s="7">
        <f>I33*E33</f>
        <v>0.5</v>
      </c>
      <c r="N33" s="7">
        <f>H33*F33</f>
        <v>13</v>
      </c>
      <c r="O33" s="7">
        <f>I33*F33</f>
        <v>13</v>
      </c>
      <c r="P33" s="7">
        <f t="shared" si="0"/>
        <v>2.75</v>
      </c>
      <c r="Q33" s="7">
        <f>Tabel1[[#This Row],[Antal]]*Tabel1[[#This Row],[Ltr]]</f>
        <v>1</v>
      </c>
      <c r="R33" s="7">
        <f>Tabel1[[#This Row],[Antal]]*Tabel1[[#This Row],[Pris]]</f>
        <v>26</v>
      </c>
      <c r="S33" s="56"/>
      <c r="T33" s="56">
        <v>1</v>
      </c>
      <c r="U33" s="56"/>
      <c r="V33" s="56">
        <v>1</v>
      </c>
      <c r="W33" s="56">
        <v>2</v>
      </c>
      <c r="X33" s="56"/>
      <c r="Y33" s="56"/>
      <c r="Z33" s="55">
        <f>AVERAGE(Tabel1[[#This Row],[Erik]:[Christian]])</f>
        <v>1.3333333333333333</v>
      </c>
    </row>
    <row r="34" spans="1:26">
      <c r="A34" s="27" t="s">
        <v>81</v>
      </c>
      <c r="B34" s="29" t="s">
        <v>89</v>
      </c>
      <c r="C34" s="20">
        <v>10</v>
      </c>
      <c r="D34" s="50">
        <v>1</v>
      </c>
      <c r="E34" s="21">
        <v>0.5</v>
      </c>
      <c r="F34" s="21">
        <v>50</v>
      </c>
      <c r="G34" s="23" t="s">
        <v>20</v>
      </c>
      <c r="H34" s="19">
        <v>2</v>
      </c>
      <c r="I34" s="19">
        <v>2</v>
      </c>
      <c r="J34" s="45" t="s">
        <v>33</v>
      </c>
      <c r="K34" s="22">
        <f>H34*E34</f>
        <v>1</v>
      </c>
      <c r="L34" s="22">
        <f>I34*E34</f>
        <v>1</v>
      </c>
      <c r="M34" s="45"/>
      <c r="N34" s="22">
        <f>H34*F34</f>
        <v>100</v>
      </c>
      <c r="O34" s="22">
        <f>I34*F34</f>
        <v>100</v>
      </c>
      <c r="P34" s="22">
        <f>(L34*C34)</f>
        <v>10</v>
      </c>
      <c r="Q34" s="22">
        <f>Tabel1[[#This Row],[Antal]]*Tabel1[[#This Row],[Ltr]]</f>
        <v>0.5</v>
      </c>
      <c r="R34" s="22">
        <f>Tabel1[[#This Row],[Antal]]*Tabel1[[#This Row],[Pris]]</f>
        <v>50</v>
      </c>
      <c r="S34" s="56"/>
      <c r="T34" s="56">
        <v>4</v>
      </c>
      <c r="U34" s="56"/>
      <c r="V34" s="56">
        <v>3</v>
      </c>
      <c r="W34" s="56"/>
      <c r="X34" s="56">
        <v>5</v>
      </c>
      <c r="Y34" s="56"/>
      <c r="Z34" s="55">
        <f>AVERAGE(Tabel1[[#This Row],[Erik]:[Christian]])</f>
        <v>4</v>
      </c>
    </row>
    <row r="35" spans="1:26">
      <c r="A35" s="27"/>
      <c r="B35" s="29"/>
      <c r="C35" s="20"/>
      <c r="D35" s="50"/>
      <c r="E35" s="21"/>
      <c r="F35" s="21"/>
      <c r="G35" s="23" t="s">
        <v>34</v>
      </c>
      <c r="H35" s="19">
        <v>2</v>
      </c>
      <c r="I35" s="19">
        <v>2</v>
      </c>
      <c r="J35" s="45" t="s">
        <v>33</v>
      </c>
      <c r="K35" s="22">
        <f>H35*E35</f>
        <v>0</v>
      </c>
      <c r="L35" s="22">
        <f>I35*E35</f>
        <v>0</v>
      </c>
      <c r="M35" s="45"/>
      <c r="N35" s="22">
        <f>H35*F35</f>
        <v>0</v>
      </c>
      <c r="O35" s="22">
        <f>I35*F35</f>
        <v>0</v>
      </c>
      <c r="P35" s="22">
        <f>(L35*C35)</f>
        <v>0</v>
      </c>
      <c r="Q35" s="22">
        <f>Tabel1[[#This Row],[Antal]]*Tabel1[[#This Row],[Ltr]]</f>
        <v>0</v>
      </c>
      <c r="R35" s="22">
        <f>Tabel1[[#This Row],[Antal]]*Tabel1[[#This Row],[Pris]]</f>
        <v>0</v>
      </c>
      <c r="S35" s="56"/>
      <c r="T35" s="56"/>
      <c r="U35" s="56"/>
      <c r="V35" s="56"/>
      <c r="W35" s="56"/>
      <c r="X35" s="56"/>
      <c r="Y35" s="56"/>
      <c r="Z35" s="55"/>
    </row>
    <row r="36" spans="1:26">
      <c r="A36" s="10" t="s">
        <v>22</v>
      </c>
      <c r="B36" s="39">
        <f>SUBTOTAL(103,[Navn])</f>
        <v>30</v>
      </c>
      <c r="C36" s="53">
        <f>SUBTOTAL(101,[%])</f>
        <v>9.0064516129032253</v>
      </c>
      <c r="D36" s="54">
        <f>SUBTOTAL(109,[Antal])</f>
        <v>47</v>
      </c>
      <c r="E36" s="51">
        <f>SUBTOTAL(109,[Ltr])</f>
        <v>65.55</v>
      </c>
      <c r="F36" s="39"/>
      <c r="G36" s="40"/>
      <c r="H36" s="40">
        <f>SUBTOTAL(109,[Købt
stk.])</f>
        <v>64</v>
      </c>
      <c r="I36" s="40">
        <f>SUBTOTAL(109,[Drukket
stk.])</f>
        <v>44</v>
      </c>
      <c r="J36" s="40"/>
      <c r="K36" s="44">
        <f>SUBTOTAL(109,[Købt
ltr.])</f>
        <v>128.57999999999998</v>
      </c>
      <c r="L36" s="44">
        <f>SUBTOTAL(109,[Drukket
ltr.])</f>
        <v>118.77</v>
      </c>
      <c r="M36" s="40"/>
      <c r="N36" s="44">
        <f>SUBTOTAL(109,[Købt
beløb])</f>
        <v>4098.6000000000004</v>
      </c>
      <c r="O36" s="44">
        <f>SUBTOTAL(109,[Drukket
beløb])</f>
        <v>2464.6999999999998</v>
      </c>
      <c r="P36" s="44">
        <f>SUBTOTAL(109,[Drukket %])</f>
        <v>876.51499999999965</v>
      </c>
      <c r="Q36" s="44">
        <f>SUBTOTAL(109,[Ltr2])</f>
        <v>71.679999999999993</v>
      </c>
      <c r="R36" s="44">
        <f>SUBTOTAL(109,[samlet pris])</f>
        <v>2070.75</v>
      </c>
      <c r="S36" s="47" t="e">
        <f>SUBTOTAL(101,[Erik])</f>
        <v>#DIV/0!</v>
      </c>
      <c r="T36" s="47">
        <f>SUBTOTAL(101,[Michael])</f>
        <v>3.1304347826086958</v>
      </c>
      <c r="U36" s="47">
        <f>SUBTOTAL(101,[Morten])</f>
        <v>3.6818181818181817</v>
      </c>
      <c r="V36" s="47">
        <f>SUBTOTAL(101,[Henrik])</f>
        <v>3.2272727272727271</v>
      </c>
      <c r="W36" s="47">
        <f>SUBTOTAL(101,[Ole])</f>
        <v>3.32</v>
      </c>
      <c r="X36" s="47">
        <f>SUBTOTAL(101,[Jesper])</f>
        <v>3.7692307692307692</v>
      </c>
      <c r="Y36" s="47">
        <f>SUBTOTAL(101,[Christian])</f>
        <v>4.25</v>
      </c>
      <c r="Z36" s="47"/>
    </row>
    <row r="38" spans="1:26">
      <c r="J38" t="s">
        <v>32</v>
      </c>
      <c r="K38" s="7">
        <f>K36/M1</f>
        <v>18.368571428571425</v>
      </c>
      <c r="L38" s="7">
        <f>L36/M1</f>
        <v>16.967142857142857</v>
      </c>
      <c r="M38" s="7"/>
      <c r="N38" s="7">
        <f>N36/M1</f>
        <v>585.51428571428573</v>
      </c>
      <c r="O38" s="7">
        <f>O36/M1</f>
        <v>352.09999999999997</v>
      </c>
      <c r="P38" s="7">
        <f>P36/M1</f>
        <v>125.21642857142852</v>
      </c>
    </row>
  </sheetData>
  <mergeCells count="3">
    <mergeCell ref="C1:I1"/>
    <mergeCell ref="A1:B1"/>
    <mergeCell ref="K1:L1"/>
  </mergeCells>
  <phoneticPr fontId="1" type="noConversion"/>
  <pageMargins left="0.75" right="0.75" top="1" bottom="1" header="0.5" footer="0.5"/>
  <pageSetup paperSize="9" scale="130" orientation="landscape" r:id="rId1"/>
  <headerFooter alignWithMargins="0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Øl menu</vt:lpstr>
    </vt:vector>
  </TitlesOfParts>
  <Company>Institut for Kemiteknik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Vang Olsen</dc:creator>
  <cp:lastModifiedBy>Jesper Hammerstrøm</cp:lastModifiedBy>
  <cp:lastPrinted>2007-03-09T17:20:40Z</cp:lastPrinted>
  <dcterms:created xsi:type="dcterms:W3CDTF">2005-11-27T16:33:53Z</dcterms:created>
  <dcterms:modified xsi:type="dcterms:W3CDTF">2010-04-19T18:37:33Z</dcterms:modified>
</cp:coreProperties>
</file>